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lincolnshirecc.sharepoint.com/sites/FinancialServices/Schools/Funding/Budget Share Publication/2024-25/Published Documentation/"/>
    </mc:Choice>
  </mc:AlternateContent>
  <xr:revisionPtr revIDLastSave="2" documentId="8_{04046B74-7F1C-40B6-8AFD-EE4AA0D7CA3F}" xr6:coauthVersionLast="47" xr6:coauthVersionMax="47" xr10:uidLastSave="{06731C70-7A87-4800-9EF9-8D3A85643954}"/>
  <bookViews>
    <workbookView xWindow="-28920" yWindow="-7005" windowWidth="29040" windowHeight="17640" tabRatio="852" firstSheet="1" activeTab="1" xr2:uid="{00000000-000D-0000-FFFF-FFFF00000000}"/>
  </bookViews>
  <sheets>
    <sheet name="Data" sheetId="7" state="hidden" r:id="rId1"/>
    <sheet name="Please Read First" sheetId="1" r:id="rId2"/>
    <sheet name="ISB Weightings sheet 24 25" sheetId="17" r:id="rId3"/>
    <sheet name="Nursery Schools Budget Share" sheetId="3" r:id="rId4"/>
    <sheet name="Early Years " sheetId="13" r:id="rId5"/>
    <sheet name="Deprivation" sheetId="12" r:id="rId6"/>
  </sheets>
  <externalReferences>
    <externalReference r:id="rId7"/>
    <externalReference r:id="rId8"/>
    <externalReference r:id="rId9"/>
    <externalReference r:id="rId10"/>
    <externalReference r:id="rId11"/>
  </externalReferences>
  <definedNames>
    <definedName name="Adjustments_To_1516_SBS">#REF!</definedName>
    <definedName name="Adjustments_To_PY_SBS">#REF!</definedName>
    <definedName name="agg">[1]Agg!$1:$1048576</definedName>
    <definedName name="All_distance_threshold">#REF!</definedName>
    <definedName name="All_PupilNo_threshold">#REF!</definedName>
    <definedName name="AWPU_KS3_Rate">#REF!</definedName>
    <definedName name="AWPU_KS4_Rate">#REF!</definedName>
    <definedName name="AWPU_Pri_Rate">#REF!</definedName>
    <definedName name="AWPU_Primary_DD_rate">#REF!</definedName>
    <definedName name="AWPU_Sec_DD_rate">#REF!</definedName>
    <definedName name="Baselines_201516">#REF!</definedName>
    <definedName name="Capping_Scaling_YesNo">#REF!</definedName>
    <definedName name="Ceiling">#REF!</definedName>
    <definedName name="EAL_Pri">#REF!</definedName>
    <definedName name="EAL_Pri_DD_rate">#REF!</definedName>
    <definedName name="EAL_Pri_Option">#REF!</definedName>
    <definedName name="EAL_Sec">#REF!</definedName>
    <definedName name="EAL_Sec_DD_rate">#REF!</definedName>
    <definedName name="EAL_Sec_Option">#REF!</definedName>
    <definedName name="Email">[2]Email!$1:$1048576</definedName>
    <definedName name="Exc_Cir1_Total">#REF!</definedName>
    <definedName name="Exc_Cir2_Total">#REF!</definedName>
    <definedName name="Exc_Cir3_Total">#REF!</definedName>
    <definedName name="Exc_Cir4_Total">#REF!</definedName>
    <definedName name="Exc_Cir5_Total">#REF!</definedName>
    <definedName name="Exc_Cir6_Total">#REF!</definedName>
    <definedName name="EYE">'[3]Census Funded Hours'!$1:$1048576</definedName>
    <definedName name="Fringe_Total">#REF!</definedName>
    <definedName name="FSM_Pri_DD_rate">#REF!</definedName>
    <definedName name="FSM_Pri_Option">#REF!</definedName>
    <definedName name="FSM_Pri_Rate">#REF!</definedName>
    <definedName name="FSM_Sec_DD_rate">#REF!</definedName>
    <definedName name="FSM_Sec_Option">#REF!</definedName>
    <definedName name="FSM_Sec_Rate">#REF!</definedName>
    <definedName name="IDACI_B1_Pri">#REF!</definedName>
    <definedName name="IDACI_B1_Pri_DD_rate">#REF!</definedName>
    <definedName name="IDACI_B1_Sec">#REF!</definedName>
    <definedName name="IDACI_B1_Sec_DD_rate">#REF!</definedName>
    <definedName name="IDACI_B2_Pri">#REF!</definedName>
    <definedName name="IDACI_B2_Pri_DD_rate">#REF!</definedName>
    <definedName name="IDACI_B2_Sec">#REF!</definedName>
    <definedName name="IDACI_B2_Sec_DD_rate">#REF!</definedName>
    <definedName name="IDACI_B3_Pri">#REF!</definedName>
    <definedName name="IDACI_B3_Pri_DD_rate">#REF!</definedName>
    <definedName name="IDACI_B3_Sec">#REF!</definedName>
    <definedName name="IDACI_B3_Sec_DD_rate">#REF!</definedName>
    <definedName name="IDACI_B4_Pri">#REF!</definedName>
    <definedName name="IDACI_B4_Pri_DD_rate">#REF!</definedName>
    <definedName name="IDACI_B4_Sec">#REF!</definedName>
    <definedName name="IDACI_B4_Sec_DD_rate">#REF!</definedName>
    <definedName name="IDACI_B5_Pri">#REF!</definedName>
    <definedName name="IDACI_B5_Pri_DD_rate">#REF!</definedName>
    <definedName name="IDACI_B5_Sec">#REF!</definedName>
    <definedName name="IDACI_B5_Sec_DD_rate">#REF!</definedName>
    <definedName name="IDACI_B6_Pri">#REF!</definedName>
    <definedName name="IDACI_B6_Pri_DD_rate">#REF!</definedName>
    <definedName name="IDACI_B6_Sec">#REF!</definedName>
    <definedName name="IDACI_B6_Sec_DD_rate">#REF!</definedName>
    <definedName name="LAC_Pri_DD_rate">#REF!</definedName>
    <definedName name="LAC_Rate">#REF!</definedName>
    <definedName name="LAC_Sec_DD_rate">#REF!</definedName>
    <definedName name="LCHI_Pri">#REF!</definedName>
    <definedName name="LCHI_Pri_DD_rate">#REF!</definedName>
    <definedName name="LCHI_Pri_Option">#REF!</definedName>
    <definedName name="LCHI_Sec">#REF!</definedName>
    <definedName name="LCHI_Sec_DD_rate">#REF!</definedName>
    <definedName name="Lump_sum_Pri_DD_rate">#REF!</definedName>
    <definedName name="Lump_sum_Sec_DD_rate">#REF!</definedName>
    <definedName name="Lump_Sum_total">#REF!</definedName>
    <definedName name="MFG_Total">#REF!</definedName>
    <definedName name="Mid_distance_threshold">#REF!</definedName>
    <definedName name="Mid_PupilNo_threshold">#REF!</definedName>
    <definedName name="Mobility_Pri">#REF!</definedName>
    <definedName name="Mobility_Pri_DD_Rate">#REF!</definedName>
    <definedName name="Mobility_Sec">#REF!</definedName>
    <definedName name="Mobility_Sec_DD_Rate">#REF!</definedName>
    <definedName name="Name">#REF!</definedName>
    <definedName name="New_School_opening_prior_to_1_April_2016">#REF!</definedName>
    <definedName name="New_School_opening_prior_to_1_April_2017">#REF!</definedName>
    <definedName name="Notional_SEN_AWPU_KS3">#REF!</definedName>
    <definedName name="Notional_SEN_AWPU_KS4">#REF!</definedName>
    <definedName name="Notional_SEN_AWPU_Pri">#REF!</definedName>
    <definedName name="Notional_SEN_EAL_Pri">#REF!</definedName>
    <definedName name="Notional_SEN_EAL_Sec">#REF!</definedName>
    <definedName name="Notional_SEN_ExCir1_Pri">#REF!</definedName>
    <definedName name="Notional_SEN_ExCir1_Sec">#REF!</definedName>
    <definedName name="Notional_SEN_ExCir2">#REF!</definedName>
    <definedName name="Notional_SEN_ExCir3">#REF!</definedName>
    <definedName name="Notional_SEN_ExCir4">#REF!</definedName>
    <definedName name="Notional_SEN_ExCir5">#REF!</definedName>
    <definedName name="Notional_SEN_ExCir6">#REF!</definedName>
    <definedName name="Notional_SEN_FSM_Pri">#REF!</definedName>
    <definedName name="Notional_SEN_FSM_Sec">#REF!</definedName>
    <definedName name="Notional_SEN_IDACI_B1_Pri">#REF!</definedName>
    <definedName name="Notional_SEN_IDACI_B1_Sec">#REF!</definedName>
    <definedName name="Notional_SEN_IDACI_B2_Pri">#REF!</definedName>
    <definedName name="Notional_SEN_IDACI_B2_Sec">#REF!</definedName>
    <definedName name="Notional_SEN_IDACI_B3_Pri">#REF!</definedName>
    <definedName name="Notional_SEN_IDACI_B3_Sec">#REF!</definedName>
    <definedName name="Notional_SEN_IDACI_B4_Pri">#REF!</definedName>
    <definedName name="Notional_SEN_IDACI_B4_Sec">#REF!</definedName>
    <definedName name="Notional_SEN_IDACI_B5_Pri">#REF!</definedName>
    <definedName name="Notional_SEN_IDACI_B5_Sec">#REF!</definedName>
    <definedName name="Notional_SEN_IDACI_B6_Pri">#REF!</definedName>
    <definedName name="Notional_SEN_IDACI_B6_Sec">#REF!</definedName>
    <definedName name="Notional_SEN_LAC">#REF!</definedName>
    <definedName name="Notional_SEN_LCHI_Pri">#REF!</definedName>
    <definedName name="Notional_SEN_LCHI_Sec">#REF!</definedName>
    <definedName name="Notional_SEN_Lump_sum_Pri">#REF!</definedName>
    <definedName name="Notional_SEN_Lump_sum_Sec">#REF!</definedName>
    <definedName name="Notional_SEN_Mobility_Pri">#REF!</definedName>
    <definedName name="Notional_SEN_Mobility_Sec">#REF!</definedName>
    <definedName name="Notional_SEN_PFI">#REF!</definedName>
    <definedName name="Notional_SEN_Rates">#REF!</definedName>
    <definedName name="Notional_SEN_SixthForm">#REF!</definedName>
    <definedName name="Notional_SEN_Sparsity_Pri">#REF!</definedName>
    <definedName name="Notional_SEN_Sparsity_Sec">#REF!</definedName>
    <definedName name="Notional_SEN_Split_sites">#REF!</definedName>
    <definedName name="PFI_Total">#REF!</definedName>
    <definedName name="Pri_distance_threshold">#REF!</definedName>
    <definedName name="Pri_PupilNo_threshold">#REF!</definedName>
    <definedName name="Primary_Lump_sum">#REF!</definedName>
    <definedName name="_xlnm.Print_Area" localSheetId="1">'Please Read First'!$A$1:$J$27</definedName>
    <definedName name="Rates_Total">#REF!</definedName>
    <definedName name="Reasons_list">#REF!</definedName>
    <definedName name="Reception_Uplift_YesNo">#REF!</definedName>
    <definedName name="Remit">'[3]Interim Finance'!$1:$1048576</definedName>
    <definedName name="Scaling_Factor">#REF!</definedName>
    <definedName name="sch">'[4]Schools Data'!$1:$1048576</definedName>
    <definedName name="school">'[1]Schools Data'!$1:$1048576</definedName>
    <definedName name="School_list">#REF!</definedName>
    <definedName name="Sec_distance_threshold">#REF!</definedName>
    <definedName name="Sec_PupilNo_threshold">#REF!</definedName>
    <definedName name="Secondary_Lump_Sum">#REF!</definedName>
    <definedName name="Set">'[3]Setting Directory'!$1:$1048576</definedName>
    <definedName name="Sixth_Form_Total">#REF!</definedName>
    <definedName name="Sparsity_All_lump_sum">#REF!</definedName>
    <definedName name="Sparsity_Mid_lump_sum">#REF!</definedName>
    <definedName name="Sparsity_Pri_DD_percentage">#REF!</definedName>
    <definedName name="Sparsity_Pri_lump_sum">#REF!</definedName>
    <definedName name="Sparsity_Sec_DD_percentage">#REF!</definedName>
    <definedName name="Sparsity_Sec_lump_sum">#REF!</definedName>
    <definedName name="Sparsity_Total">#REF!</definedName>
    <definedName name="Split_Sites_Total">#REF!</definedName>
    <definedName name="Tapered_all_lump_sum">#REF!</definedName>
    <definedName name="Tapered_mid_lump_sum">#REF!</definedName>
    <definedName name="Tapered_primary_lump_sum">#REF!</definedName>
    <definedName name="Tapered_secondary_lump_sum">#REF!</definedName>
    <definedName name="Total_Notional_SEN">#REF!</definedName>
    <definedName name="Total_Primary_funding">#REF!</definedName>
    <definedName name="Total_Secondary_Funding">#REF!</definedName>
    <definedName name="URN">[5]Sheet3!$1:$1048576</definedName>
  </definedNames>
  <calcPr calcId="191028"/>
  <customWorkbookViews>
    <customWorkbookView name="Carla Snowshall - Personal View" guid="{428FCDE4-CDEE-40B8-89EE-24236990FD28}" mergeInterval="0" personalView="1" maximized="1" windowWidth="1920" windowHeight="834" tabRatio="85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12" l="1"/>
  <c r="T10" i="13"/>
  <c r="G50" i="3" l="1"/>
  <c r="G49" i="3"/>
  <c r="G48" i="3"/>
  <c r="AB10" i="12"/>
  <c r="AB9" i="12"/>
  <c r="AB8" i="12"/>
  <c r="AB7" i="12"/>
  <c r="AB6" i="12"/>
  <c r="W10" i="12"/>
  <c r="U10" i="12"/>
  <c r="T10" i="12"/>
  <c r="V8" i="12"/>
  <c r="V9" i="12"/>
  <c r="T9" i="12"/>
  <c r="U9" i="12"/>
  <c r="U8" i="12"/>
  <c r="T8" i="12"/>
  <c r="V7" i="12"/>
  <c r="U7" i="12"/>
  <c r="T7" i="12"/>
  <c r="W7" i="12" s="1"/>
  <c r="V6" i="12"/>
  <c r="J50" i="3" s="1"/>
  <c r="U6" i="12"/>
  <c r="J49" i="3" s="1"/>
  <c r="T6" i="12"/>
  <c r="J48" i="3" s="1"/>
  <c r="M7" i="12"/>
  <c r="R10" i="12"/>
  <c r="R9" i="12"/>
  <c r="R8" i="12"/>
  <c r="R6" i="12"/>
  <c r="Q10" i="12"/>
  <c r="Q9" i="12"/>
  <c r="Q8" i="12"/>
  <c r="Q6" i="12"/>
  <c r="P10" i="12"/>
  <c r="P9" i="12"/>
  <c r="P8" i="12"/>
  <c r="O10" i="12"/>
  <c r="O9" i="12"/>
  <c r="O8" i="12"/>
  <c r="N10" i="12"/>
  <c r="N9" i="12"/>
  <c r="N8" i="12"/>
  <c r="M10" i="12"/>
  <c r="M9" i="12"/>
  <c r="M8" i="12"/>
  <c r="R7" i="12"/>
  <c r="Q7" i="12"/>
  <c r="P7" i="12"/>
  <c r="O7" i="12"/>
  <c r="N7" i="12"/>
  <c r="P6" i="12"/>
  <c r="O6" i="12"/>
  <c r="N6" i="12"/>
  <c r="M6" i="12"/>
  <c r="W6" i="12" l="1"/>
  <c r="J52" i="3"/>
  <c r="W9" i="12"/>
  <c r="W8" i="12"/>
  <c r="W12" i="12" l="1"/>
  <c r="Q10" i="13" l="1"/>
  <c r="Q11" i="13"/>
  <c r="Q12" i="13"/>
  <c r="Q13" i="13"/>
  <c r="Q14" i="13"/>
  <c r="S14" i="13" l="1"/>
  <c r="S13" i="13"/>
  <c r="S12" i="13"/>
  <c r="S11" i="13"/>
  <c r="S10" i="13"/>
  <c r="J14" i="13"/>
  <c r="J13" i="13"/>
  <c r="J12" i="13"/>
  <c r="J11" i="13"/>
  <c r="M10" i="13"/>
  <c r="O14" i="13"/>
  <c r="O13" i="13"/>
  <c r="O12" i="13"/>
  <c r="O11" i="13"/>
  <c r="O10" i="13"/>
  <c r="M14" i="13"/>
  <c r="M13" i="13"/>
  <c r="M12" i="13"/>
  <c r="M11" i="13"/>
  <c r="J10" i="13"/>
  <c r="G14" i="13"/>
  <c r="G13" i="13"/>
  <c r="G12" i="13"/>
  <c r="G11" i="13"/>
  <c r="G10" i="13"/>
  <c r="G29" i="3" l="1"/>
  <c r="F23" i="3"/>
  <c r="F22" i="3"/>
  <c r="F21" i="3"/>
  <c r="E23" i="3"/>
  <c r="E22" i="3"/>
  <c r="E21" i="3"/>
  <c r="E14" i="3"/>
  <c r="F14" i="3"/>
  <c r="F13" i="3"/>
  <c r="E13" i="3"/>
  <c r="F12" i="3"/>
  <c r="E12" i="3"/>
  <c r="J43" i="3" l="1"/>
  <c r="J42" i="3"/>
  <c r="J41" i="3"/>
  <c r="J40" i="3"/>
  <c r="J39" i="3"/>
  <c r="J38" i="3"/>
  <c r="G41" i="3"/>
  <c r="G43" i="3"/>
  <c r="G42" i="3"/>
  <c r="G40" i="3"/>
  <c r="G39" i="3"/>
  <c r="G38" i="3"/>
  <c r="G37" i="3"/>
  <c r="G14" i="3" l="1"/>
  <c r="J45" i="3"/>
  <c r="K7" i="12" l="1"/>
  <c r="K8" i="12"/>
  <c r="K9" i="12"/>
  <c r="K10" i="12"/>
  <c r="K6" i="12"/>
  <c r="S7" i="12" l="1"/>
  <c r="S8" i="12"/>
  <c r="S9" i="12"/>
  <c r="S6" i="12"/>
  <c r="S10" i="12"/>
  <c r="C14" i="13" s="1"/>
  <c r="C10" i="13" l="1"/>
  <c r="C13" i="13"/>
  <c r="T13" i="13" s="1"/>
  <c r="C12" i="13"/>
  <c r="T12" i="13" s="1"/>
  <c r="C11" i="13"/>
  <c r="T11" i="13" s="1"/>
  <c r="T14" i="13"/>
  <c r="S12" i="12"/>
  <c r="G28" i="3"/>
  <c r="G23" i="3" l="1"/>
  <c r="G32" i="3" s="1"/>
  <c r="E4" i="3" l="1"/>
</calcChain>
</file>

<file path=xl/sharedStrings.xml><?xml version="1.0" encoding="utf-8"?>
<sst xmlns="http://schemas.openxmlformats.org/spreadsheetml/2006/main" count="185" uniqueCount="143">
  <si>
    <t>DfE Number</t>
  </si>
  <si>
    <t>Cost Code</t>
  </si>
  <si>
    <t>School Name</t>
  </si>
  <si>
    <t>S12000</t>
  </si>
  <si>
    <t>Grantham Wyndham Park Nursery School</t>
  </si>
  <si>
    <t>S14000</t>
  </si>
  <si>
    <t>Lincoln, St. Giles Nursery School</t>
  </si>
  <si>
    <t>S13000</t>
  </si>
  <si>
    <t>Lincoln Kingsdown Nursery School</t>
  </si>
  <si>
    <t>S11000</t>
  </si>
  <si>
    <t>Gainsborough Nursery School</t>
  </si>
  <si>
    <t>S10000</t>
  </si>
  <si>
    <t>Boston Nursery School</t>
  </si>
  <si>
    <t>THE SCHOOLS FORMULA BUDGET ALLOCATION SPREADSHEET CONTAINS THESE WORKSHEETS</t>
  </si>
  <si>
    <t>ISB Weightings Document</t>
  </si>
  <si>
    <t>This details the distribution of the individual schools budget through the agreed 2024/25 funding formula from the Early Years block of the Dedicated Schools Grant (DSG) funding.</t>
  </si>
  <si>
    <t>Nursery Schools Budget Share</t>
  </si>
  <si>
    <t>You only need to enter the DfE number of your School in cell D4 (highlighted in yellow)</t>
  </si>
  <si>
    <t>The budget share data for your school will then be populated showing the Total Indicative Budget Share.</t>
  </si>
  <si>
    <t>Early Years</t>
  </si>
  <si>
    <t xml:space="preserve">This sheet details the Indicative Early Years funding for Nursery Schools. </t>
  </si>
  <si>
    <t>Please note that:</t>
  </si>
  <si>
    <r>
      <t xml:space="preserve">1. </t>
    </r>
    <r>
      <rPr>
        <sz val="12"/>
        <rFont val="Calibri"/>
        <family val="2"/>
        <scheme val="minor"/>
      </rPr>
      <t xml:space="preserve">the Early Years participation funding is </t>
    </r>
    <r>
      <rPr>
        <b/>
        <sz val="12"/>
        <rFont val="Calibri"/>
        <family val="2"/>
        <scheme val="minor"/>
      </rPr>
      <t>indicative</t>
    </r>
    <r>
      <rPr>
        <sz val="12"/>
        <rFont val="Calibri"/>
        <family val="2"/>
        <scheme val="minor"/>
      </rPr>
      <t>. It is a DfE requirement to present the Early Years budgets in this format, therefore it is purely for illustrative purposes. The actual allocation that nursery schools will receive is based on the actual participation levels (i.e. hours) from the data submitted in the Early Years Provider Hub at the agreed hourly rate per child per hour. Schools will receive this funding as actual income during the year, rather than as budget.</t>
    </r>
  </si>
  <si>
    <r>
      <t xml:space="preserve">2. </t>
    </r>
    <r>
      <rPr>
        <sz val="12"/>
        <color rgb="FF000000"/>
        <rFont val="Calibri"/>
        <family val="2"/>
      </rPr>
      <t>For 2024/25, the Government will financially support an increase in supplementary funding for Maintained Nursery Schools.  This is an important step forward for MNS and is only the third year of increased hourly rate funding since 2016/17. The Local Authority has worked the increased funding into the Maintained Nursery School supplementary rate, which is to be applied across universal and extended hours.  MNS are advised to continue scenario planning.</t>
    </r>
  </si>
  <si>
    <t xml:space="preserve">Deprivation </t>
  </si>
  <si>
    <t>This sheet details the Deprivation Funding for 2024/25. Deprivation funding uses the IDACI bandings, with the most deprived neighbourhoods being captured by band 6.  The bands are  named “0” to “6”. This will be paid as actual Income, rather than Budget Share, split into three termly amounts payable at the start of each term.</t>
  </si>
  <si>
    <t>For 2024/25, the local authority is expected to ensure funding for deprivation is reflected in the 2 year old funding, as well as the IDACI 3 and 4 year old deprivation funding</t>
  </si>
  <si>
    <t xml:space="preserve">The proposal is to use a single 2 year old formula for base rate funding for children accessing under the disadvantaged and working criteria and then apply a deprivation supplement for </t>
  </si>
  <si>
    <t>Individual Schools Budget 2024/2025</t>
  </si>
  <si>
    <t>NEW FUNDING FORMULA</t>
  </si>
  <si>
    <t>Notes</t>
  </si>
  <si>
    <t>DfE No:</t>
  </si>
  <si>
    <t>3&amp;4 Year Olds</t>
  </si>
  <si>
    <t xml:space="preserve">2024/25 Universal Base Hourly Rate </t>
  </si>
  <si>
    <t>Per Pupil</t>
  </si>
  <si>
    <t>2024/25 Supplementary Hourly Rate</t>
  </si>
  <si>
    <t>2024/25 Revised Hourly Rate</t>
  </si>
  <si>
    <t>Total Hours</t>
  </si>
  <si>
    <t>Funding</t>
  </si>
  <si>
    <t>Indicative Summer 2024</t>
  </si>
  <si>
    <t>Indicative Autumn 2024</t>
  </si>
  <si>
    <t>Indicative Spring 2025</t>
  </si>
  <si>
    <t>See Early Years Tab</t>
  </si>
  <si>
    <t>2 Year Olds</t>
  </si>
  <si>
    <t>Deprivation Funding : 3 &amp; 4 year old and 2 year old</t>
  </si>
  <si>
    <t>See Breakdown Below</t>
  </si>
  <si>
    <t>Rates</t>
  </si>
  <si>
    <t>TOTAL INDICATIVE BUDGET SHARE 2024/25</t>
  </si>
  <si>
    <t>DEPRIVATION BREAKDOWN 2024/25</t>
  </si>
  <si>
    <t>Breakdown of IDACI Funding</t>
  </si>
  <si>
    <t>Number of FTE Pupils</t>
  </si>
  <si>
    <t>£ per Pupil</t>
  </si>
  <si>
    <t>Total</t>
  </si>
  <si>
    <t>Nursery Pupils in IDACI band 0</t>
  </si>
  <si>
    <t>Nursery Pupils in IDACI band 1</t>
  </si>
  <si>
    <t>Nursery Pupils in IDACI band 2</t>
  </si>
  <si>
    <t>Nursery Pupils in IDACI band 3</t>
  </si>
  <si>
    <t>Nursery Pupils in IDACI band 4</t>
  </si>
  <si>
    <t>Nursery Pupils in IDACI band 5</t>
  </si>
  <si>
    <t>Nursery Pupils in IDACI band 6</t>
  </si>
  <si>
    <t>Breakdown of 2 year old deprivation ( based on 2023 actual hours)</t>
  </si>
  <si>
    <t>Number of hours</t>
  </si>
  <si>
    <t>£ per hour</t>
  </si>
  <si>
    <t>Summer term</t>
  </si>
  <si>
    <t>Autumn term</t>
  </si>
  <si>
    <t>Spring term</t>
  </si>
  <si>
    <t>The unique DfE number of the school. Enter the DfE number in cell D4 and the data will then be displayed.</t>
  </si>
  <si>
    <t>Indicative Early Years participation funding for 3 &amp; 4 year old entitlement, see the Early Years tab for more information.</t>
  </si>
  <si>
    <r>
      <t xml:space="preserve">Note the participation funding is </t>
    </r>
    <r>
      <rPr>
        <u/>
        <sz val="12"/>
        <rFont val="Calibri"/>
        <family val="2"/>
        <scheme val="minor"/>
      </rPr>
      <t>indicative only</t>
    </r>
    <r>
      <rPr>
        <sz val="12"/>
        <rFont val="Calibri"/>
        <family val="2"/>
        <scheme val="minor"/>
      </rPr>
      <t>, actual funding will be allocated on a monthly basis</t>
    </r>
  </si>
  <si>
    <t>Indicative Early Years participation funding for 2 year old entitlement, see the Early Years tab for more information.</t>
  </si>
  <si>
    <r>
      <t xml:space="preserve">Note the participation funding is </t>
    </r>
    <r>
      <rPr>
        <u/>
        <sz val="12"/>
        <rFont val="Calibri"/>
        <family val="2"/>
        <scheme val="minor"/>
      </rPr>
      <t>indicative only</t>
    </r>
    <r>
      <rPr>
        <sz val="12"/>
        <rFont val="Calibri"/>
        <family val="2"/>
        <scheme val="minor"/>
      </rPr>
      <t>, actual funding will be allocated on a monthly basis.</t>
    </r>
  </si>
  <si>
    <t>Forecasting of future participation levels in 2024/25 will be important to fairly represent 2024/25 funding allocations</t>
  </si>
  <si>
    <t>3 and 4 year old Deprivation Funding for 2024/25. This will be paid in three termly amounts, payable at the start of each term.</t>
  </si>
  <si>
    <t>See Deprivation tab for more information.</t>
  </si>
  <si>
    <t>2 year old deprivation funding at £0.18p per hour claimed- actual amounts will be based on hours claimed in Summer 2024, Autumn 2024 and Spring 2025</t>
  </si>
  <si>
    <t>The allocation for Rates based on the actual rates bill received in November 2023</t>
  </si>
  <si>
    <t>The total indicative budget share for 2024/25 for early years entitlement.</t>
  </si>
  <si>
    <t>Indicative 2024/25 Early Years Funding</t>
  </si>
  <si>
    <t xml:space="preserve">Please note the Summer, Autumn and Spring Term Allocations are indicative and are based on 2023 data. The actual allocation a nursery school will receive is based on the actual participation levels from the data submitted in the Early Years Provider Hub, at the agreed hourly rate per child per hour. </t>
  </si>
  <si>
    <t>Summer Term (based on 2023 data)</t>
  </si>
  <si>
    <t>Autumn Term (based on 2023 data)</t>
  </si>
  <si>
    <t>Spring Term (based on 2023 data)</t>
  </si>
  <si>
    <t>Nursery School</t>
  </si>
  <si>
    <t>Deprivation</t>
  </si>
  <si>
    <t>3&amp; 4 Year Old Indicative Summer 2024 Universal Hours</t>
  </si>
  <si>
    <t>3&amp;4 Year old Indicative Summer 2024 Extended Hours</t>
  </si>
  <si>
    <t>3&amp;4 Year Old Indicative Summer 2024 Funding</t>
  </si>
  <si>
    <t>3&amp; 4 Year Old Indicative Autumn 2024 Universal Hours</t>
  </si>
  <si>
    <t>3&amp;4 Year old Indicative Autumn 2024 Extended Hours</t>
  </si>
  <si>
    <t>3&amp;4 Year Old Indicative Autumn 2024 Funding</t>
  </si>
  <si>
    <t>3&amp; 4 Year Old Indicative Spring 2024 Universal Hours</t>
  </si>
  <si>
    <t>3&amp;4 Year old Indicative Spring 2024 Extended Hours</t>
  </si>
  <si>
    <t>3&amp;4 Year Old Indicative Spring 2024 Funding</t>
  </si>
  <si>
    <t>2 Year Old Summer Indicative 2024 Hours</t>
  </si>
  <si>
    <t>2 Year Old Indicative Summer 2024 Funding</t>
  </si>
  <si>
    <t>2 Year Old Autumn Indicative 2024 Hours</t>
  </si>
  <si>
    <t>2 Year Old Indicative Autumn 2024 Funding</t>
  </si>
  <si>
    <t>2 Year Old Spring Indicative 2025 Hours</t>
  </si>
  <si>
    <t>2 Year Old Indicative Spring 2025 Funding</t>
  </si>
  <si>
    <t>Total Early Years Indicative Funding</t>
  </si>
  <si>
    <t>St Giles Nursery School</t>
  </si>
  <si>
    <t>Kingsdown Nursery School</t>
  </si>
  <si>
    <t>The unique DfE number for the school.</t>
  </si>
  <si>
    <t>The nursery school name.</t>
  </si>
  <si>
    <t>The Deprivation Funding (see Deprivation Tab).</t>
  </si>
  <si>
    <t>The 3&amp;4 year old indicative funding for Early Years for 2024/25 is based on 2023 data hours provided and the hourly rates for 2024/25.  These figures are indicative only and actual funding will continue to be made monthly, based on actual hours taken.</t>
  </si>
  <si>
    <t xml:space="preserve">Termly Funding Formula: total hours multiplied by the funding rate.  </t>
  </si>
  <si>
    <t>The 2 year old indicative funding for Early Years for 2024/25 is based on 2023 data hours provided and the hourly rates for 2024/25.  These figures are indicative only and actual funding will continue to be made monthly, based on actual hours taken.</t>
  </si>
  <si>
    <t xml:space="preserve">The total of deprivation, rates, indicative early years funding for 3&amp;4 year olds and 2 year olds </t>
  </si>
  <si>
    <t>Deprivation Funding 2024/25</t>
  </si>
  <si>
    <t>3 and 4 year old deprivation</t>
  </si>
  <si>
    <t>2 year old deprivation</t>
  </si>
  <si>
    <t>£0.18p per hour -</t>
  </si>
  <si>
    <t>2 year old deprivation ( 2023 hours)</t>
  </si>
  <si>
    <t>NOR</t>
  </si>
  <si>
    <t xml:space="preserve"> IDACI Band 0 (Exc Blanks)</t>
  </si>
  <si>
    <t xml:space="preserve"> IDACI Band 1 (Exc Blanks)</t>
  </si>
  <si>
    <t xml:space="preserve"> IDACI Band 2 (Exc Blanks)</t>
  </si>
  <si>
    <t xml:space="preserve"> IDACI Band 3 (Exc Blanks)</t>
  </si>
  <si>
    <t xml:space="preserve"> IDACI Band 4 (Exc Blanks)</t>
  </si>
  <si>
    <t xml:space="preserve"> IDACI Band 5 (Exc Blanks)</t>
  </si>
  <si>
    <t xml:space="preserve"> IDACI Band 6 (Exc Blanks)</t>
  </si>
  <si>
    <t xml:space="preserve"> IDACI Total (Exc Blanks)</t>
  </si>
  <si>
    <t>Total IDACI Funding Band 1</t>
  </si>
  <si>
    <t>Total IDACI Funding Band 2</t>
  </si>
  <si>
    <t>Total IDACI Funding Band 3</t>
  </si>
  <si>
    <t>Total IDACI Funding Band 4</t>
  </si>
  <si>
    <t>Total IDACI Funding Band 5</t>
  </si>
  <si>
    <t>Total IDACI Funding Band 6</t>
  </si>
  <si>
    <t>Grand Total</t>
  </si>
  <si>
    <t>Summer 2024</t>
  </si>
  <si>
    <t>Autumn 2024</t>
  </si>
  <si>
    <t>Spring 2025</t>
  </si>
  <si>
    <t>The number on roll per school (Headcount).</t>
  </si>
  <si>
    <t>The number of children in each IDACI banding from Band 0 to Band 6. 3/4 year old deprivation</t>
  </si>
  <si>
    <t>The total amount of funding per IDACI banding. Please refer to the ISB Weightings Tab for the value of funding per IDACI Banding. IDACI Band 0 receives no deprivation funding. 3/4 year old deprivation</t>
  </si>
  <si>
    <t xml:space="preserve">The total IDACI funding. This will now be paid as actual Income, rather than Budget Share, split into three termly amounts payable in the first month of each term. </t>
  </si>
  <si>
    <t>2 year old deprivation entitlement based on actual hours claimed in 2023 at £0.18 per hour.</t>
  </si>
  <si>
    <t>2 year old deprivation indicative hours (based on 2023 hours claimed)</t>
  </si>
  <si>
    <t>Data is based on the October 2023 provider funding claims</t>
  </si>
  <si>
    <t>This split is based on 13 weeks in the Summer term, 14 weeks in the Autumn term and 11 weeks in the Spring term. (38 weeks in total)</t>
  </si>
  <si>
    <t>the children accessing under the disadvantaged criteria. An additional £0.18p per hour supplement will be applied to the rate for 2 year olds for their hours of attendance.</t>
  </si>
  <si>
    <t>This sheet includes the 2024/25 Deprivation allocation, Rates funding, and the indicative Summer 2024, Autumn 2024 and Spring 2025 terms funding using 2023 claimed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</si>
</sst>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quot;£&quot;#,##0.00"/>
    <numFmt numFmtId="165" formatCode="&quot;£&quot;#,##0"/>
    <numFmt numFmtId="166" formatCode="0_)"/>
    <numFmt numFmtId="167" formatCode="0.00_)"/>
    <numFmt numFmtId="168" formatCode="0000"/>
    <numFmt numFmtId="169" formatCode="_-* #,##0_-;\-* #,##0_-;_-* &quot;-&quot;??_-;_-@_-"/>
    <numFmt numFmtId="170" formatCode="0.0"/>
  </numFmts>
  <fonts count="35"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indexed="8"/>
      <name val="MS Sans Serif"/>
      <family val="2"/>
    </font>
    <font>
      <b/>
      <sz val="9"/>
      <color indexed="8"/>
      <name val="Arial"/>
      <family val="2"/>
    </font>
    <font>
      <sz val="9"/>
      <color indexed="8"/>
      <name val="Arial"/>
      <family val="2"/>
    </font>
    <font>
      <sz val="11"/>
      <color indexed="8"/>
      <name val="Calibri"/>
      <family val="2"/>
    </font>
    <font>
      <sz val="10"/>
      <name val="Arial"/>
      <family val="2"/>
    </font>
    <font>
      <sz val="12"/>
      <color theme="1"/>
      <name val="Calibri"/>
      <family val="2"/>
      <scheme val="minor"/>
    </font>
    <font>
      <b/>
      <sz val="12"/>
      <name val="Calibri"/>
      <family val="2"/>
      <scheme val="minor"/>
    </font>
    <font>
      <sz val="12"/>
      <color indexed="10"/>
      <name val="Calibri"/>
      <family val="2"/>
      <scheme val="minor"/>
    </font>
    <font>
      <sz val="12"/>
      <name val="Calibri"/>
      <family val="2"/>
      <scheme val="minor"/>
    </font>
    <font>
      <b/>
      <sz val="12"/>
      <color theme="1"/>
      <name val="Calibri"/>
      <family val="2"/>
      <scheme val="minor"/>
    </font>
    <font>
      <sz val="12"/>
      <color rgb="FF000000"/>
      <name val="Calibri"/>
      <family val="2"/>
      <scheme val="minor"/>
    </font>
    <font>
      <b/>
      <sz val="12"/>
      <color indexed="9"/>
      <name val="Calibri"/>
      <family val="2"/>
      <scheme val="minor"/>
    </font>
    <font>
      <sz val="12"/>
      <color indexed="12"/>
      <name val="Calibri"/>
      <family val="2"/>
      <scheme val="minor"/>
    </font>
    <font>
      <b/>
      <sz val="12"/>
      <color indexed="12"/>
      <name val="Calibri"/>
      <family val="2"/>
      <scheme val="minor"/>
    </font>
    <font>
      <sz val="12"/>
      <color indexed="9"/>
      <name val="Calibri"/>
      <family val="2"/>
      <scheme val="minor"/>
    </font>
    <font>
      <sz val="12"/>
      <color rgb="FFFF0000"/>
      <name val="Calibri"/>
      <family val="2"/>
      <scheme val="minor"/>
    </font>
    <font>
      <sz val="12"/>
      <color indexed="8"/>
      <name val="Calibri"/>
      <family val="2"/>
      <scheme val="minor"/>
    </font>
    <font>
      <u/>
      <sz val="12"/>
      <name val="Calibri"/>
      <family val="2"/>
      <scheme val="minor"/>
    </font>
    <font>
      <b/>
      <u/>
      <sz val="12"/>
      <name val="Calibri"/>
      <family val="2"/>
      <scheme val="minor"/>
    </font>
    <font>
      <b/>
      <sz val="12"/>
      <color rgb="FF000000"/>
      <name val="Calibri"/>
      <family val="2"/>
      <scheme val="minor"/>
    </font>
    <font>
      <b/>
      <sz val="12"/>
      <color indexed="8"/>
      <name val="Calibri"/>
      <family val="2"/>
      <scheme val="minor"/>
    </font>
    <font>
      <b/>
      <u/>
      <sz val="12"/>
      <color theme="1"/>
      <name val="Calibri"/>
      <family val="2"/>
      <scheme val="minor"/>
    </font>
    <font>
      <i/>
      <sz val="12"/>
      <color theme="1"/>
      <name val="Calibri"/>
      <family val="2"/>
      <scheme val="minor"/>
    </font>
    <font>
      <sz val="12"/>
      <color rgb="FF000000"/>
      <name val="Calibri"/>
      <family val="2"/>
    </font>
    <font>
      <b/>
      <i/>
      <sz val="12"/>
      <name val="Calibri"/>
      <family val="2"/>
      <scheme val="minor"/>
    </font>
    <font>
      <b/>
      <sz val="12"/>
      <color rgb="FF000000"/>
      <name val="Calibri"/>
      <family val="2"/>
    </font>
    <font>
      <b/>
      <i/>
      <sz val="12"/>
      <color theme="1"/>
      <name val="Calibri"/>
      <family val="2"/>
      <scheme val="minor"/>
    </font>
    <font>
      <b/>
      <sz val="14"/>
      <name val="Calibri"/>
      <family val="2"/>
      <scheme val="minor"/>
    </font>
    <font>
      <sz val="14"/>
      <name val="Calibri"/>
      <family val="2"/>
      <scheme val="minor"/>
    </font>
    <font>
      <b/>
      <u/>
      <sz val="14"/>
      <color theme="1"/>
      <name val="Calibri"/>
      <family val="2"/>
      <scheme val="minor"/>
    </font>
    <font>
      <u/>
      <sz val="14"/>
      <color theme="1"/>
      <name val="Calibri"/>
      <family val="2"/>
      <scheme val="minor"/>
    </font>
  </fonts>
  <fills count="14">
    <fill>
      <patternFill patternType="none"/>
    </fill>
    <fill>
      <patternFill patternType="gray125"/>
    </fill>
    <fill>
      <patternFill patternType="solid">
        <fgColor indexed="50"/>
        <bgColor indexed="9"/>
      </patternFill>
    </fill>
    <fill>
      <patternFill patternType="solid">
        <fgColor indexed="9"/>
        <bgColor indexed="9"/>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
      <patternFill patternType="solid">
        <fgColor rgb="FFF0F0F4"/>
        <bgColor rgb="FFFFFFFF"/>
      </patternFill>
    </fill>
    <fill>
      <patternFill patternType="solid">
        <fgColor rgb="FFFFFFFF"/>
        <bgColor rgb="FFFFFFFF"/>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C000"/>
        <bgColor indexed="64"/>
      </patternFill>
    </fill>
  </fills>
  <borders count="53">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8"/>
      </left>
      <right style="thin">
        <color indexed="8"/>
      </right>
      <top/>
      <bottom/>
      <diagonal/>
    </border>
    <border>
      <left style="thin">
        <color rgb="FF000000"/>
      </left>
      <right style="thin">
        <color rgb="FF00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right style="medium">
        <color indexed="64"/>
      </right>
      <top/>
      <bottom/>
      <diagonal/>
    </border>
    <border>
      <left style="medium">
        <color indexed="64"/>
      </left>
      <right/>
      <top style="thin">
        <color indexed="64"/>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0" fontId="3" fillId="0" borderId="0"/>
    <xf numFmtId="0" fontId="4"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7"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7"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cellStyleXfs>
  <cellXfs count="216">
    <xf numFmtId="0" fontId="0" fillId="0" borderId="0" xfId="0"/>
    <xf numFmtId="0" fontId="9" fillId="0" borderId="0" xfId="0" applyFont="1" applyAlignment="1">
      <alignment horizontal="left"/>
    </xf>
    <xf numFmtId="0" fontId="10" fillId="0" borderId="0" xfId="0" applyFont="1" applyAlignment="1">
      <alignment horizontal="left"/>
    </xf>
    <xf numFmtId="0" fontId="12" fillId="0" borderId="0" xfId="0" applyFont="1" applyAlignment="1">
      <alignment horizontal="left"/>
    </xf>
    <xf numFmtId="0" fontId="12" fillId="0" borderId="7" xfId="2" applyFont="1" applyBorder="1" applyAlignment="1" applyProtection="1">
      <alignment horizontal="left"/>
      <protection hidden="1"/>
    </xf>
    <xf numFmtId="0" fontId="10" fillId="0" borderId="7" xfId="2" applyFont="1" applyBorder="1" applyAlignment="1" applyProtection="1">
      <alignment horizontal="left"/>
      <protection hidden="1"/>
    </xf>
    <xf numFmtId="0" fontId="10" fillId="0" borderId="0" xfId="2" applyFont="1" applyAlignment="1" applyProtection="1">
      <alignment horizontal="left"/>
      <protection hidden="1"/>
    </xf>
    <xf numFmtId="0" fontId="12" fillId="0" borderId="1" xfId="2" applyFont="1" applyBorder="1" applyAlignment="1" applyProtection="1">
      <alignment horizontal="left"/>
      <protection hidden="1"/>
    </xf>
    <xf numFmtId="0" fontId="12" fillId="0" borderId="0" xfId="2" applyFont="1" applyAlignment="1" applyProtection="1">
      <alignment horizontal="left"/>
      <protection hidden="1"/>
    </xf>
    <xf numFmtId="169" fontId="12" fillId="0" borderId="0" xfId="1" applyNumberFormat="1" applyFont="1" applyFill="1" applyBorder="1" applyAlignment="1" applyProtection="1">
      <alignment horizontal="left"/>
      <protection hidden="1"/>
    </xf>
    <xf numFmtId="169" fontId="10" fillId="0" borderId="0" xfId="1" applyNumberFormat="1" applyFont="1" applyBorder="1" applyAlignment="1" applyProtection="1">
      <alignment horizontal="left"/>
      <protection hidden="1"/>
    </xf>
    <xf numFmtId="0" fontId="9" fillId="0" borderId="0" xfId="0" applyFont="1" applyAlignment="1" applyProtection="1">
      <alignment horizontal="left"/>
      <protection hidden="1"/>
    </xf>
    <xf numFmtId="0" fontId="15" fillId="0" borderId="0" xfId="2" applyFont="1" applyAlignment="1" applyProtection="1">
      <alignment horizontal="left"/>
      <protection hidden="1"/>
    </xf>
    <xf numFmtId="166" fontId="12" fillId="0" borderId="0" xfId="0" applyNumberFormat="1" applyFont="1" applyAlignment="1" applyProtection="1">
      <alignment horizontal="left"/>
      <protection locked="0" hidden="1"/>
    </xf>
    <xf numFmtId="167" fontId="16" fillId="0" borderId="0" xfId="0" applyNumberFormat="1" applyFont="1" applyAlignment="1" applyProtection="1">
      <alignment horizontal="left"/>
      <protection locked="0" hidden="1"/>
    </xf>
    <xf numFmtId="166" fontId="16" fillId="0" borderId="0" xfId="0" applyNumberFormat="1" applyFont="1" applyAlignment="1" applyProtection="1">
      <alignment horizontal="left"/>
      <protection locked="0" hidden="1"/>
    </xf>
    <xf numFmtId="4" fontId="12" fillId="0" borderId="0" xfId="2" applyNumberFormat="1" applyFont="1" applyAlignment="1" applyProtection="1">
      <alignment horizontal="left"/>
      <protection hidden="1"/>
    </xf>
    <xf numFmtId="167" fontId="10" fillId="0" borderId="0" xfId="0" applyNumberFormat="1" applyFont="1" applyAlignment="1" applyProtection="1">
      <alignment horizontal="left"/>
      <protection locked="0" hidden="1"/>
    </xf>
    <xf numFmtId="0" fontId="10" fillId="0" borderId="0" xfId="0" applyFont="1" applyAlignment="1" applyProtection="1">
      <alignment horizontal="left"/>
      <protection hidden="1"/>
    </xf>
    <xf numFmtId="167" fontId="17" fillId="0" borderId="0" xfId="0" applyNumberFormat="1" applyFont="1" applyAlignment="1" applyProtection="1">
      <alignment horizontal="left"/>
      <protection hidden="1"/>
    </xf>
    <xf numFmtId="168" fontId="10" fillId="0" borderId="0" xfId="2" applyNumberFormat="1" applyFont="1" applyAlignment="1" applyProtection="1">
      <alignment horizontal="left"/>
      <protection locked="0" hidden="1"/>
    </xf>
    <xf numFmtId="2" fontId="12" fillId="0" borderId="0" xfId="2" applyNumberFormat="1" applyFont="1" applyAlignment="1" applyProtection="1">
      <alignment horizontal="left"/>
      <protection hidden="1"/>
    </xf>
    <xf numFmtId="0" fontId="12" fillId="0" borderId="0" xfId="2" applyFont="1" applyAlignment="1" applyProtection="1">
      <alignment horizontal="left"/>
      <protection locked="0" hidden="1"/>
    </xf>
    <xf numFmtId="164" fontId="12" fillId="0" borderId="6" xfId="0" applyNumberFormat="1" applyFont="1" applyBorder="1" applyAlignment="1" applyProtection="1">
      <alignment horizontal="left"/>
      <protection hidden="1"/>
    </xf>
    <xf numFmtId="164" fontId="10" fillId="0" borderId="6" xfId="0" applyNumberFormat="1" applyFont="1" applyBorder="1" applyAlignment="1" applyProtection="1">
      <alignment horizontal="left"/>
      <protection hidden="1"/>
    </xf>
    <xf numFmtId="164" fontId="10" fillId="0" borderId="0" xfId="0" applyNumberFormat="1" applyFont="1" applyAlignment="1" applyProtection="1">
      <alignment horizontal="left"/>
      <protection hidden="1"/>
    </xf>
    <xf numFmtId="0" fontId="12" fillId="0" borderId="0" xfId="0" applyFont="1" applyAlignment="1" applyProtection="1">
      <alignment horizontal="left"/>
      <protection hidden="1"/>
    </xf>
    <xf numFmtId="0" fontId="18" fillId="0" borderId="0" xfId="2" applyFont="1" applyAlignment="1" applyProtection="1">
      <alignment horizontal="left"/>
      <protection hidden="1"/>
    </xf>
    <xf numFmtId="3" fontId="12" fillId="0" borderId="0" xfId="2" applyNumberFormat="1" applyFont="1" applyAlignment="1" applyProtection="1">
      <alignment horizontal="left"/>
      <protection hidden="1"/>
    </xf>
    <xf numFmtId="165" fontId="12" fillId="0" borderId="0" xfId="2" applyNumberFormat="1" applyFont="1" applyAlignment="1" applyProtection="1">
      <alignment horizontal="left"/>
      <protection hidden="1"/>
    </xf>
    <xf numFmtId="0" fontId="19" fillId="0" borderId="0" xfId="2" applyFont="1" applyAlignment="1" applyProtection="1">
      <alignment horizontal="left"/>
      <protection hidden="1"/>
    </xf>
    <xf numFmtId="165" fontId="18" fillId="0" borderId="0" xfId="2" applyNumberFormat="1" applyFont="1" applyAlignment="1" applyProtection="1">
      <alignment horizontal="left"/>
      <protection hidden="1"/>
    </xf>
    <xf numFmtId="6" fontId="12" fillId="0" borderId="0" xfId="2" applyNumberFormat="1" applyFont="1" applyAlignment="1" applyProtection="1">
      <alignment horizontal="left"/>
      <protection hidden="1"/>
    </xf>
    <xf numFmtId="10" fontId="12" fillId="0" borderId="0" xfId="2" applyNumberFormat="1" applyFont="1" applyAlignment="1" applyProtection="1">
      <alignment horizontal="left"/>
      <protection hidden="1"/>
    </xf>
    <xf numFmtId="169" fontId="12" fillId="0" borderId="0" xfId="1" applyNumberFormat="1" applyFont="1" applyBorder="1" applyAlignment="1" applyProtection="1">
      <alignment horizontal="left"/>
      <protection hidden="1"/>
    </xf>
    <xf numFmtId="1" fontId="12" fillId="0" borderId="0" xfId="2" applyNumberFormat="1" applyFont="1" applyAlignment="1" applyProtection="1">
      <alignment horizontal="left"/>
      <protection hidden="1"/>
    </xf>
    <xf numFmtId="169" fontId="10" fillId="0" borderId="0" xfId="1" applyNumberFormat="1" applyFont="1" applyFill="1" applyBorder="1" applyAlignment="1" applyProtection="1">
      <alignment horizontal="left"/>
      <protection hidden="1"/>
    </xf>
    <xf numFmtId="0" fontId="12" fillId="0" borderId="2" xfId="2" applyFont="1" applyBorder="1" applyAlignment="1" applyProtection="1">
      <alignment horizontal="left"/>
      <protection hidden="1"/>
    </xf>
    <xf numFmtId="165" fontId="12" fillId="0" borderId="0" xfId="1" applyNumberFormat="1" applyFont="1" applyFill="1" applyBorder="1" applyAlignment="1" applyProtection="1">
      <alignment horizontal="left"/>
      <protection hidden="1"/>
    </xf>
    <xf numFmtId="165" fontId="12" fillId="0" borderId="2" xfId="2" applyNumberFormat="1" applyFont="1" applyBorder="1" applyAlignment="1" applyProtection="1">
      <alignment horizontal="left"/>
      <protection hidden="1"/>
    </xf>
    <xf numFmtId="3" fontId="10" fillId="0" borderId="0" xfId="2" applyNumberFormat="1" applyFont="1" applyAlignment="1" applyProtection="1">
      <alignment horizontal="left"/>
      <protection hidden="1"/>
    </xf>
    <xf numFmtId="3" fontId="20" fillId="0" borderId="0" xfId="3" applyNumberFormat="1" applyFont="1" applyAlignment="1" applyProtection="1">
      <alignment horizontal="left"/>
      <protection hidden="1"/>
    </xf>
    <xf numFmtId="0" fontId="12" fillId="0" borderId="0" xfId="2" applyFont="1" applyAlignment="1" applyProtection="1">
      <alignment horizontal="left" wrapText="1"/>
      <protection hidden="1"/>
    </xf>
    <xf numFmtId="0" fontId="22" fillId="0" borderId="0" xfId="2" applyFont="1" applyAlignment="1" applyProtection="1">
      <alignment horizontal="left"/>
      <protection hidden="1"/>
    </xf>
    <xf numFmtId="170" fontId="10" fillId="0" borderId="0" xfId="2" applyNumberFormat="1" applyFont="1" applyAlignment="1" applyProtection="1">
      <alignment horizontal="left"/>
      <protection hidden="1"/>
    </xf>
    <xf numFmtId="170" fontId="9" fillId="0" borderId="0" xfId="0" applyNumberFormat="1" applyFont="1" applyAlignment="1" applyProtection="1">
      <alignment horizontal="left"/>
      <protection hidden="1"/>
    </xf>
    <xf numFmtId="2" fontId="12" fillId="0" borderId="21" xfId="0" applyNumberFormat="1" applyFont="1" applyBorder="1" applyAlignment="1">
      <alignment horizontal="left" vertical="center"/>
    </xf>
    <xf numFmtId="1" fontId="14" fillId="0" borderId="11" xfId="0" applyNumberFormat="1" applyFont="1" applyBorder="1" applyAlignment="1">
      <alignment horizontal="left" vertical="center"/>
    </xf>
    <xf numFmtId="2" fontId="14" fillId="0" borderId="11" xfId="0" applyNumberFormat="1" applyFont="1" applyBorder="1" applyAlignment="1">
      <alignment horizontal="left" vertical="center"/>
    </xf>
    <xf numFmtId="1" fontId="14" fillId="0" borderId="12" xfId="0" applyNumberFormat="1" applyFont="1" applyBorder="1" applyAlignment="1">
      <alignment horizontal="left" vertical="center"/>
    </xf>
    <xf numFmtId="2" fontId="14" fillId="0" borderId="12" xfId="0" applyNumberFormat="1" applyFont="1" applyBorder="1" applyAlignment="1">
      <alignment horizontal="left" vertical="center"/>
    </xf>
    <xf numFmtId="0" fontId="13" fillId="0" borderId="0" xfId="0" applyFont="1" applyAlignment="1">
      <alignment horizontal="left"/>
    </xf>
    <xf numFmtId="0" fontId="9" fillId="6" borderId="20" xfId="0" applyFont="1" applyFill="1" applyBorder="1" applyAlignment="1">
      <alignment horizontal="left"/>
    </xf>
    <xf numFmtId="0" fontId="9" fillId="0" borderId="11" xfId="0" applyFont="1" applyBorder="1" applyAlignment="1">
      <alignment horizontal="left"/>
    </xf>
    <xf numFmtId="2" fontId="9" fillId="0" borderId="11" xfId="0" applyNumberFormat="1" applyFont="1" applyBorder="1" applyAlignment="1">
      <alignment horizontal="left"/>
    </xf>
    <xf numFmtId="2" fontId="14" fillId="0" borderId="21" xfId="0" applyNumberFormat="1" applyFont="1" applyBorder="1" applyAlignment="1">
      <alignment horizontal="left" vertical="center"/>
    </xf>
    <xf numFmtId="2" fontId="13" fillId="0" borderId="11" xfId="0" applyNumberFormat="1" applyFont="1" applyBorder="1" applyAlignment="1">
      <alignment horizontal="left"/>
    </xf>
    <xf numFmtId="165" fontId="13" fillId="0" borderId="11" xfId="0" applyNumberFormat="1" applyFont="1" applyBorder="1" applyAlignment="1">
      <alignment horizontal="left"/>
    </xf>
    <xf numFmtId="2" fontId="14" fillId="0" borderId="25" xfId="0" applyNumberFormat="1" applyFont="1" applyBorder="1" applyAlignment="1">
      <alignment horizontal="left" vertical="center" wrapText="1"/>
    </xf>
    <xf numFmtId="2" fontId="14" fillId="0" borderId="19" xfId="0" applyNumberFormat="1" applyFont="1" applyBorder="1" applyAlignment="1">
      <alignment horizontal="left" vertical="center" wrapText="1"/>
    </xf>
    <xf numFmtId="2" fontId="23" fillId="0" borderId="16" xfId="0" applyNumberFormat="1" applyFont="1" applyBorder="1" applyAlignment="1">
      <alignment horizontal="left" vertical="center" wrapText="1"/>
    </xf>
    <xf numFmtId="2" fontId="23" fillId="0" borderId="26" xfId="0" applyNumberFormat="1" applyFont="1" applyBorder="1" applyAlignment="1">
      <alignment horizontal="left" vertical="center" wrapText="1"/>
    </xf>
    <xf numFmtId="2" fontId="23" fillId="0" borderId="15" xfId="0" applyNumberFormat="1" applyFont="1" applyBorder="1" applyAlignment="1">
      <alignment horizontal="left" vertical="center" wrapText="1"/>
    </xf>
    <xf numFmtId="165" fontId="13" fillId="0" borderId="12" xfId="0" applyNumberFormat="1" applyFont="1" applyBorder="1" applyAlignment="1">
      <alignment horizontal="left"/>
    </xf>
    <xf numFmtId="4" fontId="9" fillId="0" borderId="0" xfId="0" applyNumberFormat="1" applyFont="1" applyAlignment="1">
      <alignment horizontal="left"/>
    </xf>
    <xf numFmtId="49" fontId="14" fillId="0" borderId="10" xfId="0" applyNumberFormat="1" applyFont="1" applyBorder="1" applyAlignment="1">
      <alignment horizontal="left" vertical="center"/>
    </xf>
    <xf numFmtId="49" fontId="23" fillId="0" borderId="17" xfId="0" applyNumberFormat="1" applyFont="1" applyBorder="1" applyAlignment="1">
      <alignment horizontal="left" vertical="center" wrapText="1"/>
    </xf>
    <xf numFmtId="49" fontId="23" fillId="0" borderId="17" xfId="0" applyNumberFormat="1" applyFont="1" applyBorder="1" applyAlignment="1">
      <alignment horizontal="left" vertical="center"/>
    </xf>
    <xf numFmtId="49" fontId="24" fillId="4" borderId="9"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0" fontId="14" fillId="0" borderId="0" xfId="0" applyFont="1" applyAlignment="1">
      <alignment horizontal="left"/>
    </xf>
    <xf numFmtId="0" fontId="12" fillId="0" borderId="0" xfId="0" applyFont="1" applyAlignment="1">
      <alignment horizontal="left" wrapText="1"/>
    </xf>
    <xf numFmtId="0" fontId="9" fillId="0" borderId="2" xfId="0" applyFont="1" applyBorder="1"/>
    <xf numFmtId="165" fontId="13" fillId="0" borderId="28" xfId="0" applyNumberFormat="1" applyFont="1" applyBorder="1" applyAlignment="1">
      <alignment horizontal="left"/>
    </xf>
    <xf numFmtId="165" fontId="13" fillId="0" borderId="29" xfId="0" applyNumberFormat="1" applyFont="1" applyBorder="1" applyAlignment="1">
      <alignment horizontal="left"/>
    </xf>
    <xf numFmtId="165" fontId="13" fillId="0" borderId="30" xfId="0" applyNumberFormat="1" applyFont="1" applyBorder="1" applyAlignment="1">
      <alignment horizontal="left"/>
    </xf>
    <xf numFmtId="0" fontId="25" fillId="0" borderId="0" xfId="0" applyFont="1" applyAlignment="1">
      <alignment horizontal="left"/>
    </xf>
    <xf numFmtId="0" fontId="21" fillId="0" borderId="0" xfId="2" applyFont="1" applyAlignment="1" applyProtection="1">
      <alignment horizontal="left"/>
      <protection hidden="1"/>
    </xf>
    <xf numFmtId="3" fontId="9" fillId="0" borderId="27" xfId="0" applyNumberFormat="1" applyFont="1" applyBorder="1" applyAlignment="1">
      <alignment horizontal="left"/>
    </xf>
    <xf numFmtId="165" fontId="9" fillId="0" borderId="0" xfId="0" applyNumberFormat="1" applyFont="1" applyAlignment="1">
      <alignment horizontal="left"/>
    </xf>
    <xf numFmtId="164" fontId="9" fillId="0" borderId="0" xfId="0" applyNumberFormat="1" applyFont="1" applyAlignment="1">
      <alignment horizontal="left"/>
    </xf>
    <xf numFmtId="0" fontId="14" fillId="0" borderId="0" xfId="0" applyFont="1" applyAlignment="1">
      <alignment wrapText="1"/>
    </xf>
    <xf numFmtId="0" fontId="26" fillId="0" borderId="0" xfId="0" applyFont="1" applyAlignment="1">
      <alignment horizontal="left"/>
    </xf>
    <xf numFmtId="165" fontId="13" fillId="0" borderId="0" xfId="0" applyNumberFormat="1" applyFont="1" applyAlignment="1">
      <alignment horizontal="left"/>
    </xf>
    <xf numFmtId="0" fontId="27" fillId="7" borderId="31" xfId="0" applyFont="1" applyFill="1" applyBorder="1" applyAlignment="1">
      <alignment horizontal="center"/>
    </xf>
    <xf numFmtId="0" fontId="27" fillId="8" borderId="31" xfId="0" applyFont="1" applyFill="1" applyBorder="1" applyAlignment="1">
      <alignment horizontal="center"/>
    </xf>
    <xf numFmtId="3" fontId="9" fillId="0" borderId="0" xfId="0" applyNumberFormat="1" applyFont="1" applyAlignment="1">
      <alignment horizontal="left"/>
    </xf>
    <xf numFmtId="0" fontId="14" fillId="9" borderId="10" xfId="0" applyFont="1" applyFill="1" applyBorder="1" applyAlignment="1">
      <alignment horizontal="left" vertical="center"/>
    </xf>
    <xf numFmtId="0" fontId="10" fillId="0" borderId="0" xfId="0" applyFont="1" applyAlignment="1">
      <alignment wrapText="1"/>
    </xf>
    <xf numFmtId="0" fontId="12" fillId="0" borderId="0" xfId="0" applyFont="1" applyAlignment="1">
      <alignment wrapText="1"/>
    </xf>
    <xf numFmtId="0" fontId="9" fillId="0" borderId="32" xfId="0" applyFont="1" applyBorder="1"/>
    <xf numFmtId="0" fontId="9" fillId="0" borderId="33" xfId="0" applyFont="1" applyBorder="1"/>
    <xf numFmtId="0" fontId="9" fillId="0" borderId="34" xfId="0" applyFont="1" applyBorder="1"/>
    <xf numFmtId="0" fontId="28" fillId="0" borderId="35" xfId="0" applyFont="1" applyBorder="1"/>
    <xf numFmtId="0" fontId="26" fillId="0" borderId="0" xfId="0" applyFont="1"/>
    <xf numFmtId="0" fontId="9" fillId="0" borderId="0" xfId="0" applyFont="1"/>
    <xf numFmtId="0" fontId="9" fillId="0" borderId="36" xfId="0" applyFont="1" applyBorder="1"/>
    <xf numFmtId="0" fontId="10" fillId="0" borderId="35" xfId="0" applyFont="1" applyBorder="1"/>
    <xf numFmtId="0" fontId="22" fillId="0" borderId="35" xfId="0" applyFont="1" applyBorder="1"/>
    <xf numFmtId="0" fontId="9" fillId="0" borderId="35" xfId="0" applyFont="1" applyBorder="1"/>
    <xf numFmtId="0" fontId="12" fillId="0" borderId="35" xfId="0" applyFont="1" applyBorder="1"/>
    <xf numFmtId="0" fontId="12" fillId="0" borderId="0" xfId="0" applyFont="1"/>
    <xf numFmtId="0" fontId="12" fillId="0" borderId="36" xfId="0" applyFont="1" applyBorder="1"/>
    <xf numFmtId="0" fontId="10" fillId="0" borderId="35" xfId="0" applyFont="1" applyBorder="1" applyAlignment="1">
      <alignment wrapText="1"/>
    </xf>
    <xf numFmtId="0" fontId="10" fillId="0" borderId="36" xfId="0" applyFont="1" applyBorder="1" applyAlignment="1">
      <alignment wrapText="1"/>
    </xf>
    <xf numFmtId="0" fontId="12" fillId="0" borderId="35" xfId="0" applyFont="1" applyBorder="1" applyAlignment="1">
      <alignment wrapText="1"/>
    </xf>
    <xf numFmtId="0" fontId="12" fillId="0" borderId="36" xfId="0" applyFont="1" applyBorder="1" applyAlignment="1">
      <alignment wrapText="1"/>
    </xf>
    <xf numFmtId="2" fontId="23" fillId="10" borderId="13" xfId="0" applyNumberFormat="1" applyFont="1" applyFill="1" applyBorder="1" applyAlignment="1">
      <alignment horizontal="left" wrapText="1"/>
    </xf>
    <xf numFmtId="2" fontId="23" fillId="11" borderId="14" xfId="0" applyNumberFormat="1" applyFont="1" applyFill="1" applyBorder="1" applyAlignment="1">
      <alignment horizontal="left" wrapText="1"/>
    </xf>
    <xf numFmtId="2" fontId="23" fillId="11" borderId="13" xfId="0" applyNumberFormat="1" applyFont="1" applyFill="1" applyBorder="1" applyAlignment="1">
      <alignment horizontal="left" wrapText="1"/>
    </xf>
    <xf numFmtId="0" fontId="9" fillId="0" borderId="38" xfId="0" applyFont="1" applyBorder="1" applyAlignment="1">
      <alignment horizontal="left"/>
    </xf>
    <xf numFmtId="49" fontId="24" fillId="5" borderId="38" xfId="0" applyNumberFormat="1" applyFont="1" applyFill="1" applyBorder="1" applyAlignment="1">
      <alignment horizontal="left" vertical="center" wrapText="1"/>
    </xf>
    <xf numFmtId="0" fontId="9" fillId="0" borderId="42" xfId="0" applyFont="1" applyBorder="1" applyAlignment="1">
      <alignment horizontal="left"/>
    </xf>
    <xf numFmtId="0" fontId="9" fillId="0" borderId="43" xfId="0" applyFont="1" applyBorder="1" applyAlignment="1">
      <alignment horizontal="left"/>
    </xf>
    <xf numFmtId="0" fontId="9" fillId="0" borderId="44" xfId="0" applyFont="1" applyBorder="1" applyAlignment="1">
      <alignment horizontal="left"/>
    </xf>
    <xf numFmtId="0" fontId="13" fillId="11" borderId="37" xfId="0" applyFont="1" applyFill="1" applyBorder="1" applyAlignment="1">
      <alignment horizontal="center" vertical="center"/>
    </xf>
    <xf numFmtId="0" fontId="9" fillId="0" borderId="37" xfId="0" applyFont="1" applyBorder="1" applyAlignment="1">
      <alignment horizontal="left"/>
    </xf>
    <xf numFmtId="0" fontId="25" fillId="9" borderId="0" xfId="0" applyFont="1" applyFill="1" applyAlignment="1">
      <alignment horizontal="left"/>
    </xf>
    <xf numFmtId="0" fontId="25" fillId="12" borderId="0" xfId="0" applyFont="1" applyFill="1" applyAlignment="1">
      <alignment horizontal="left"/>
    </xf>
    <xf numFmtId="0" fontId="9" fillId="12" borderId="0" xfId="0" applyFont="1" applyFill="1" applyAlignment="1">
      <alignment horizontal="left"/>
    </xf>
    <xf numFmtId="0" fontId="25" fillId="11" borderId="0" xfId="0" applyFont="1" applyFill="1" applyAlignment="1">
      <alignment horizontal="left"/>
    </xf>
    <xf numFmtId="0" fontId="9" fillId="11" borderId="0" xfId="0" applyFont="1" applyFill="1" applyAlignment="1">
      <alignment horizontal="left"/>
    </xf>
    <xf numFmtId="0" fontId="30" fillId="11" borderId="0" xfId="0" applyFont="1" applyFill="1" applyAlignment="1">
      <alignment horizontal="left"/>
    </xf>
    <xf numFmtId="164" fontId="9" fillId="0" borderId="37" xfId="0" applyNumberFormat="1" applyFont="1" applyBorder="1" applyAlignment="1">
      <alignment horizontal="left"/>
    </xf>
    <xf numFmtId="164" fontId="13" fillId="0" borderId="37" xfId="0" applyNumberFormat="1" applyFont="1" applyBorder="1" applyAlignment="1">
      <alignment horizontal="left"/>
    </xf>
    <xf numFmtId="164" fontId="13" fillId="0" borderId="0" xfId="0" applyNumberFormat="1" applyFont="1" applyAlignment="1">
      <alignment horizontal="left"/>
    </xf>
    <xf numFmtId="0" fontId="13" fillId="0" borderId="37" xfId="0" applyFont="1" applyBorder="1" applyAlignment="1">
      <alignment horizontal="left"/>
    </xf>
    <xf numFmtId="165" fontId="10" fillId="0" borderId="0" xfId="2" applyNumberFormat="1" applyFont="1" applyAlignment="1" applyProtection="1">
      <alignment horizontal="left"/>
      <protection hidden="1"/>
    </xf>
    <xf numFmtId="164" fontId="12" fillId="0" borderId="2" xfId="2" applyNumberFormat="1" applyFont="1" applyBorder="1" applyAlignment="1" applyProtection="1">
      <alignment horizontal="left"/>
      <protection hidden="1"/>
    </xf>
    <xf numFmtId="3" fontId="10" fillId="0" borderId="2" xfId="2" applyNumberFormat="1" applyFont="1" applyBorder="1" applyAlignment="1" applyProtection="1">
      <alignment horizontal="left"/>
      <protection hidden="1"/>
    </xf>
    <xf numFmtId="0" fontId="12" fillId="0" borderId="39" xfId="2" applyFont="1" applyBorder="1" applyAlignment="1" applyProtection="1">
      <alignment horizontal="left"/>
      <protection hidden="1"/>
    </xf>
    <xf numFmtId="0" fontId="12" fillId="0" borderId="40" xfId="2" applyFont="1" applyBorder="1" applyAlignment="1" applyProtection="1">
      <alignment horizontal="left"/>
      <protection hidden="1"/>
    </xf>
    <xf numFmtId="4" fontId="12" fillId="0" borderId="40" xfId="2" applyNumberFormat="1" applyFont="1" applyBorder="1" applyAlignment="1" applyProtection="1">
      <alignment horizontal="left"/>
      <protection hidden="1"/>
    </xf>
    <xf numFmtId="165" fontId="10" fillId="0" borderId="41" xfId="2" applyNumberFormat="1" applyFont="1" applyBorder="1" applyAlignment="1" applyProtection="1">
      <alignment horizontal="left"/>
      <protection hidden="1"/>
    </xf>
    <xf numFmtId="164" fontId="12" fillId="0" borderId="0" xfId="2" applyNumberFormat="1" applyFont="1" applyAlignment="1" applyProtection="1">
      <alignment horizontal="left"/>
      <protection hidden="1"/>
    </xf>
    <xf numFmtId="0" fontId="31" fillId="0" borderId="0" xfId="2" applyFont="1" applyAlignment="1" applyProtection="1">
      <alignment horizontal="left"/>
      <protection hidden="1"/>
    </xf>
    <xf numFmtId="0" fontId="32" fillId="0" borderId="0" xfId="2" applyFont="1" applyAlignment="1" applyProtection="1">
      <alignment horizontal="left"/>
      <protection hidden="1"/>
    </xf>
    <xf numFmtId="165" fontId="31" fillId="0" borderId="8" xfId="2" applyNumberFormat="1" applyFont="1" applyBorder="1" applyAlignment="1" applyProtection="1">
      <alignment horizontal="left"/>
      <protection hidden="1"/>
    </xf>
    <xf numFmtId="0" fontId="33" fillId="0" borderId="0" xfId="0" applyFont="1" applyAlignment="1">
      <alignment horizontal="left"/>
    </xf>
    <xf numFmtId="0" fontId="34" fillId="0" borderId="0" xfId="0" applyFont="1" applyAlignment="1">
      <alignment horizontal="left"/>
    </xf>
    <xf numFmtId="0" fontId="22" fillId="0" borderId="0" xfId="0" applyFont="1" applyAlignment="1">
      <alignment horizontal="left"/>
    </xf>
    <xf numFmtId="165" fontId="31" fillId="0" borderId="0" xfId="2" applyNumberFormat="1" applyFont="1" applyAlignment="1" applyProtection="1">
      <alignment horizontal="left"/>
      <protection hidden="1"/>
    </xf>
    <xf numFmtId="0" fontId="31" fillId="13" borderId="0" xfId="2" applyFont="1" applyFill="1" applyAlignment="1" applyProtection="1">
      <alignment horizontal="left"/>
      <protection hidden="1"/>
    </xf>
    <xf numFmtId="49" fontId="5" fillId="2" borderId="45" xfId="0" applyNumberFormat="1" applyFont="1" applyFill="1" applyBorder="1" applyAlignment="1">
      <alignment horizontal="center" vertical="center" wrapText="1"/>
    </xf>
    <xf numFmtId="1" fontId="6" fillId="3" borderId="45" xfId="0" applyNumberFormat="1" applyFont="1" applyFill="1" applyBorder="1" applyAlignment="1">
      <alignment horizontal="center"/>
    </xf>
    <xf numFmtId="49" fontId="6" fillId="3" borderId="45" xfId="0" applyNumberFormat="1" applyFont="1" applyFill="1" applyBorder="1" applyAlignment="1">
      <alignment horizontal="center"/>
    </xf>
    <xf numFmtId="49" fontId="6" fillId="3" borderId="45" xfId="0" applyNumberFormat="1" applyFont="1" applyFill="1" applyBorder="1" applyAlignment="1">
      <alignment horizontal="left"/>
    </xf>
    <xf numFmtId="0" fontId="9" fillId="0" borderId="46" xfId="0" applyFont="1" applyBorder="1"/>
    <xf numFmtId="165" fontId="12" fillId="0" borderId="47" xfId="2" applyNumberFormat="1" applyFont="1" applyBorder="1" applyAlignment="1" applyProtection="1">
      <alignment horizontal="left"/>
      <protection hidden="1"/>
    </xf>
    <xf numFmtId="0" fontId="22" fillId="0" borderId="48" xfId="2" applyFont="1" applyBorder="1" applyAlignment="1" applyProtection="1">
      <alignment horizontal="left"/>
      <protection hidden="1"/>
    </xf>
    <xf numFmtId="0" fontId="22" fillId="0" borderId="49" xfId="2" applyFont="1" applyBorder="1" applyAlignment="1" applyProtection="1">
      <alignment horizontal="left"/>
      <protection hidden="1"/>
    </xf>
    <xf numFmtId="169" fontId="10" fillId="0" borderId="49" xfId="1" applyNumberFormat="1" applyFont="1" applyFill="1" applyBorder="1" applyAlignment="1" applyProtection="1">
      <alignment horizontal="left"/>
      <protection hidden="1"/>
    </xf>
    <xf numFmtId="0" fontId="12" fillId="0" borderId="49" xfId="2" applyFont="1" applyBorder="1" applyAlignment="1" applyProtection="1">
      <alignment horizontal="left"/>
      <protection hidden="1"/>
    </xf>
    <xf numFmtId="169" fontId="21" fillId="0" borderId="49" xfId="1" applyNumberFormat="1" applyFont="1" applyFill="1" applyBorder="1" applyAlignment="1" applyProtection="1">
      <alignment horizontal="left"/>
      <protection hidden="1"/>
    </xf>
    <xf numFmtId="169" fontId="22" fillId="0" borderId="49" xfId="1" applyNumberFormat="1" applyFont="1" applyFill="1" applyBorder="1" applyAlignment="1" applyProtection="1">
      <alignment horizontal="left"/>
      <protection hidden="1"/>
    </xf>
    <xf numFmtId="0" fontId="22" fillId="0" borderId="46" xfId="2" applyFont="1" applyBorder="1" applyAlignment="1" applyProtection="1">
      <alignment horizontal="left"/>
      <protection hidden="1"/>
    </xf>
    <xf numFmtId="4" fontId="22" fillId="0" borderId="49" xfId="2" applyNumberFormat="1" applyFont="1" applyBorder="1" applyAlignment="1" applyProtection="1">
      <alignment horizontal="left"/>
      <protection hidden="1"/>
    </xf>
    <xf numFmtId="3" fontId="22" fillId="0" borderId="46" xfId="2" applyNumberFormat="1" applyFont="1" applyBorder="1" applyAlignment="1" applyProtection="1">
      <alignment horizontal="left"/>
      <protection hidden="1"/>
    </xf>
    <xf numFmtId="2" fontId="23" fillId="10" borderId="50" xfId="0" applyNumberFormat="1" applyFont="1" applyFill="1" applyBorder="1" applyAlignment="1">
      <alignment horizontal="left" wrapText="1"/>
    </xf>
    <xf numFmtId="2" fontId="23" fillId="11" borderId="50" xfId="0" applyNumberFormat="1" applyFont="1" applyFill="1" applyBorder="1" applyAlignment="1">
      <alignment horizontal="left" wrapText="1"/>
    </xf>
    <xf numFmtId="2" fontId="13" fillId="0" borderId="51" xfId="0" applyNumberFormat="1" applyFont="1" applyBorder="1" applyAlignment="1">
      <alignment horizontal="left" wrapText="1"/>
    </xf>
    <xf numFmtId="3" fontId="9" fillId="0" borderId="50" xfId="0" applyNumberFormat="1" applyFont="1" applyBorder="1" applyAlignment="1">
      <alignment horizontal="left"/>
    </xf>
    <xf numFmtId="165" fontId="13" fillId="0" borderId="50" xfId="0" applyNumberFormat="1" applyFont="1" applyBorder="1" applyAlignment="1">
      <alignment horizontal="left"/>
    </xf>
    <xf numFmtId="165" fontId="13" fillId="0" borderId="52" xfId="0" applyNumberFormat="1" applyFont="1" applyBorder="1" applyAlignment="1">
      <alignment horizontal="left"/>
    </xf>
    <xf numFmtId="0" fontId="9" fillId="0" borderId="50" xfId="0" applyFont="1" applyBorder="1" applyAlignment="1">
      <alignment horizontal="left"/>
    </xf>
    <xf numFmtId="49" fontId="24" fillId="5" borderId="45" xfId="0" applyNumberFormat="1" applyFont="1" applyFill="1" applyBorder="1" applyAlignment="1">
      <alignment horizontal="left" vertical="center" wrapText="1"/>
    </xf>
    <xf numFmtId="0" fontId="14" fillId="0" borderId="37" xfId="0" applyFont="1" applyBorder="1" applyAlignment="1">
      <alignment horizontal="left" vertical="center"/>
    </xf>
    <xf numFmtId="165" fontId="14" fillId="0" borderId="37" xfId="0" applyNumberFormat="1" applyFont="1" applyBorder="1" applyAlignment="1">
      <alignment horizontal="left"/>
    </xf>
    <xf numFmtId="165" fontId="23" fillId="0" borderId="42" xfId="0" applyNumberFormat="1" applyFont="1" applyBorder="1" applyAlignment="1">
      <alignment horizontal="left"/>
    </xf>
    <xf numFmtId="0" fontId="9" fillId="0" borderId="35" xfId="0" applyFont="1" applyBorder="1" applyAlignment="1">
      <alignment horizontal="left"/>
    </xf>
    <xf numFmtId="0" fontId="9" fillId="0" borderId="0" xfId="0" applyFont="1" applyAlignment="1">
      <alignment horizontal="left"/>
    </xf>
    <xf numFmtId="0" fontId="9" fillId="0" borderId="36" xfId="0" applyFont="1" applyBorder="1" applyAlignment="1">
      <alignment horizontal="left"/>
    </xf>
    <xf numFmtId="0" fontId="11" fillId="0" borderId="35" xfId="0" applyFont="1" applyBorder="1" applyAlignment="1">
      <alignment horizontal="left"/>
    </xf>
    <xf numFmtId="0" fontId="11" fillId="0" borderId="0" xfId="0" applyFont="1" applyAlignment="1">
      <alignment horizontal="left"/>
    </xf>
    <xf numFmtId="0" fontId="11" fillId="0" borderId="36" xfId="0" applyFont="1" applyBorder="1" applyAlignment="1">
      <alignment horizontal="left"/>
    </xf>
    <xf numFmtId="0" fontId="12" fillId="0" borderId="35" xfId="0" applyFont="1" applyBorder="1" applyAlignment="1">
      <alignment horizontal="left"/>
    </xf>
    <xf numFmtId="0" fontId="12" fillId="0" borderId="0" xfId="0" applyFont="1" applyAlignment="1">
      <alignment horizontal="left"/>
    </xf>
    <xf numFmtId="0" fontId="12" fillId="0" borderId="36" xfId="0" applyFont="1" applyBorder="1" applyAlignment="1">
      <alignment horizontal="left"/>
    </xf>
    <xf numFmtId="0" fontId="12" fillId="0" borderId="35" xfId="0" applyFont="1" applyBorder="1" applyAlignment="1">
      <alignment wrapText="1"/>
    </xf>
    <xf numFmtId="0" fontId="12" fillId="0" borderId="0" xfId="0" applyFont="1" applyAlignment="1">
      <alignment wrapText="1"/>
    </xf>
    <xf numFmtId="0" fontId="12" fillId="0" borderId="36" xfId="0" applyFont="1" applyBorder="1" applyAlignment="1">
      <alignment wrapText="1"/>
    </xf>
    <xf numFmtId="0" fontId="9" fillId="0" borderId="2" xfId="0" applyFont="1" applyBorder="1" applyAlignment="1">
      <alignment horizontal="left"/>
    </xf>
    <xf numFmtId="0" fontId="9" fillId="0" borderId="40" xfId="0" applyFont="1" applyBorder="1" applyAlignment="1">
      <alignment horizontal="left"/>
    </xf>
    <xf numFmtId="0" fontId="9" fillId="0" borderId="41" xfId="0" applyFont="1" applyBorder="1" applyAlignment="1">
      <alignment horizontal="left"/>
    </xf>
    <xf numFmtId="0" fontId="10" fillId="0" borderId="35" xfId="0" applyFont="1" applyBorder="1" applyAlignment="1">
      <alignment wrapText="1"/>
    </xf>
    <xf numFmtId="0" fontId="13" fillId="0" borderId="0" xfId="0" applyFont="1" applyAlignment="1">
      <alignment wrapText="1"/>
    </xf>
    <xf numFmtId="0" fontId="13" fillId="0" borderId="36" xfId="0" applyFont="1" applyBorder="1" applyAlignment="1">
      <alignment wrapText="1"/>
    </xf>
    <xf numFmtId="0" fontId="10" fillId="0" borderId="35" xfId="0" applyFont="1" applyBorder="1" applyAlignment="1">
      <alignment horizontal="left" wrapText="1"/>
    </xf>
    <xf numFmtId="0" fontId="10" fillId="0" borderId="0" xfId="0" applyFont="1" applyAlignment="1">
      <alignment horizontal="left" wrapText="1"/>
    </xf>
    <xf numFmtId="0" fontId="10" fillId="0" borderId="36" xfId="0" applyFont="1" applyBorder="1" applyAlignment="1">
      <alignment horizontal="left" wrapText="1"/>
    </xf>
    <xf numFmtId="0" fontId="29" fillId="0" borderId="35" xfId="0" applyFont="1" applyBorder="1" applyAlignment="1">
      <alignment horizontal="left" wrapText="1"/>
    </xf>
    <xf numFmtId="0" fontId="29" fillId="0" borderId="0" xfId="0" applyFont="1" applyAlignment="1">
      <alignment horizontal="left" wrapText="1"/>
    </xf>
    <xf numFmtId="0" fontId="29" fillId="0" borderId="36" xfId="0" applyFont="1" applyBorder="1" applyAlignment="1">
      <alignment horizontal="left" wrapText="1"/>
    </xf>
    <xf numFmtId="0" fontId="12" fillId="0" borderId="35" xfId="0" applyFont="1" applyBorder="1" applyAlignment="1">
      <alignment horizontal="left" wrapText="1"/>
    </xf>
    <xf numFmtId="0" fontId="12" fillId="0" borderId="0" xfId="0" applyFont="1" applyAlignment="1">
      <alignment horizontal="left" wrapText="1"/>
    </xf>
    <xf numFmtId="0" fontId="12" fillId="0" borderId="36" xfId="0" applyFont="1" applyBorder="1" applyAlignment="1">
      <alignment horizontal="left" wrapText="1"/>
    </xf>
    <xf numFmtId="0" fontId="9" fillId="0" borderId="0" xfId="0" applyFont="1" applyAlignment="1" applyProtection="1">
      <alignment horizontal="left" wrapText="1"/>
      <protection hidden="1"/>
    </xf>
    <xf numFmtId="0" fontId="12" fillId="0" borderId="0" xfId="0" applyFont="1" applyAlignment="1" applyProtection="1">
      <alignment horizontal="left" wrapText="1"/>
      <protection hidden="1"/>
    </xf>
    <xf numFmtId="0" fontId="12" fillId="0" borderId="3" xfId="2" applyFont="1" applyBorder="1" applyAlignment="1" applyProtection="1">
      <alignment horizontal="left"/>
      <protection hidden="1"/>
    </xf>
    <xf numFmtId="0" fontId="12" fillId="0" borderId="4" xfId="2" applyFont="1" applyBorder="1" applyAlignment="1" applyProtection="1">
      <alignment horizontal="left"/>
      <protection hidden="1"/>
    </xf>
    <xf numFmtId="0" fontId="12" fillId="0" borderId="5" xfId="2" applyFont="1" applyBorder="1" applyAlignment="1" applyProtection="1">
      <alignment horizontal="left"/>
      <protection hidden="1"/>
    </xf>
    <xf numFmtId="0" fontId="10" fillId="0" borderId="3" xfId="2" applyFont="1" applyBorder="1" applyAlignment="1" applyProtection="1">
      <alignment horizontal="left"/>
      <protection hidden="1"/>
    </xf>
    <xf numFmtId="0" fontId="10" fillId="0" borderId="4" xfId="2" applyFont="1" applyBorder="1" applyAlignment="1" applyProtection="1">
      <alignment horizontal="left"/>
      <protection hidden="1"/>
    </xf>
    <xf numFmtId="0" fontId="10" fillId="0" borderId="5" xfId="2" applyFont="1" applyBorder="1" applyAlignment="1" applyProtection="1">
      <alignment horizontal="left"/>
      <protection hidden="1"/>
    </xf>
    <xf numFmtId="0" fontId="12" fillId="0" borderId="0" xfId="2" applyFont="1" applyAlignment="1" applyProtection="1">
      <alignment horizontal="left" wrapText="1"/>
      <protection hidden="1"/>
    </xf>
    <xf numFmtId="0" fontId="9" fillId="10" borderId="22" xfId="0" applyFont="1" applyFill="1" applyBorder="1" applyAlignment="1">
      <alignment horizontal="left"/>
    </xf>
    <xf numFmtId="0" fontId="9" fillId="10" borderId="23" xfId="0" applyFont="1" applyFill="1" applyBorder="1" applyAlignment="1">
      <alignment horizontal="left"/>
    </xf>
    <xf numFmtId="0" fontId="9" fillId="10" borderId="24" xfId="0" applyFont="1" applyFill="1" applyBorder="1" applyAlignment="1">
      <alignment horizontal="left"/>
    </xf>
    <xf numFmtId="2" fontId="23" fillId="10" borderId="14" xfId="0" applyNumberFormat="1" applyFont="1" applyFill="1" applyBorder="1" applyAlignment="1">
      <alignment horizontal="left" wrapText="1"/>
    </xf>
    <xf numFmtId="0" fontId="13" fillId="10" borderId="50" xfId="0" applyFont="1" applyFill="1" applyBorder="1" applyAlignment="1">
      <alignment horizontal="left" wrapText="1"/>
    </xf>
    <xf numFmtId="2" fontId="23" fillId="10" borderId="50" xfId="0" applyNumberFormat="1" applyFont="1" applyFill="1" applyBorder="1" applyAlignment="1">
      <alignment horizontal="left" wrapText="1"/>
    </xf>
    <xf numFmtId="0" fontId="9" fillId="11" borderId="22" xfId="0" applyFont="1" applyFill="1" applyBorder="1" applyAlignment="1">
      <alignment horizontal="left"/>
    </xf>
    <xf numFmtId="0" fontId="9" fillId="11" borderId="23" xfId="0" applyFont="1" applyFill="1" applyBorder="1" applyAlignment="1">
      <alignment horizontal="left"/>
    </xf>
    <xf numFmtId="0" fontId="9" fillId="11" borderId="24" xfId="0" applyFont="1" applyFill="1" applyBorder="1" applyAlignment="1">
      <alignment horizontal="left"/>
    </xf>
    <xf numFmtId="0" fontId="9" fillId="0" borderId="50" xfId="0" applyFont="1" applyBorder="1" applyAlignment="1">
      <alignment horizontal="left"/>
    </xf>
    <xf numFmtId="0" fontId="9" fillId="0" borderId="45" xfId="0" applyFont="1" applyBorder="1" applyAlignment="1">
      <alignment horizontal="left"/>
    </xf>
  </cellXfs>
  <cellStyles count="56">
    <cellStyle name="%" xfId="5" xr:uid="{00000000-0005-0000-0000-000000000000}"/>
    <cellStyle name="% 2" xfId="6" xr:uid="{00000000-0005-0000-0000-000001000000}"/>
    <cellStyle name="Comma" xfId="1" builtinId="3"/>
    <cellStyle name="Comma 2" xfId="7" xr:uid="{00000000-0005-0000-0000-000003000000}"/>
    <cellStyle name="Comma 2 2" xfId="8" xr:uid="{00000000-0005-0000-0000-000004000000}"/>
    <cellStyle name="Comma 2 2 2" xfId="41" xr:uid="{7FC75A83-9FA3-41AE-B853-3A3B6FA4981A}"/>
    <cellStyle name="Comma 2 3" xfId="9" xr:uid="{00000000-0005-0000-0000-000005000000}"/>
    <cellStyle name="Comma 2 3 2" xfId="42" xr:uid="{D27F1027-3F56-4F3E-AA3E-7DA36AF69C72}"/>
    <cellStyle name="Comma 2 4" xfId="40" xr:uid="{83ACB703-D133-4FC6-9446-D17B451D082B}"/>
    <cellStyle name="Comma 3" xfId="10" xr:uid="{00000000-0005-0000-0000-000006000000}"/>
    <cellStyle name="Comma 3 2" xfId="11" xr:uid="{00000000-0005-0000-0000-000007000000}"/>
    <cellStyle name="Comma 3 2 2" xfId="44" xr:uid="{22E2C322-EEFE-4376-AD16-49E3D49E1423}"/>
    <cellStyle name="Comma 3 3" xfId="43" xr:uid="{43A77B7B-BF3C-46E4-A3B7-DF731863DD3B}"/>
    <cellStyle name="Comma 4" xfId="12" xr:uid="{00000000-0005-0000-0000-000008000000}"/>
    <cellStyle name="Comma 4 2" xfId="45" xr:uid="{D8271AD6-7FB7-4934-8EA0-E31FE0224F4D}"/>
    <cellStyle name="Comma 5" xfId="13" xr:uid="{00000000-0005-0000-0000-000009000000}"/>
    <cellStyle name="Comma 5 2" xfId="46" xr:uid="{A5739FAF-A745-4351-9127-A4B7EC6DAE27}"/>
    <cellStyle name="Comma 6" xfId="39" xr:uid="{C17C19AE-129C-4F5A-95E7-8C2270391D46}"/>
    <cellStyle name="Currency 2" xfId="14" xr:uid="{00000000-0005-0000-0000-00000A000000}"/>
    <cellStyle name="Currency 2 2" xfId="15" xr:uid="{00000000-0005-0000-0000-00000B000000}"/>
    <cellStyle name="Currency 2 2 2" xfId="48" xr:uid="{404BD4A1-89CC-4AEB-8305-5363D898A88A}"/>
    <cellStyle name="Currency 2 3" xfId="16" xr:uid="{00000000-0005-0000-0000-00000C000000}"/>
    <cellStyle name="Currency 2 3 2" xfId="49" xr:uid="{F71CB063-8081-4C94-9E0F-E23E681C0CFD}"/>
    <cellStyle name="Currency 2 4" xfId="47" xr:uid="{7CD091DE-0EBF-43F8-B2A8-D7271839B318}"/>
    <cellStyle name="Currency 3" xfId="17" xr:uid="{00000000-0005-0000-0000-00000D000000}"/>
    <cellStyle name="Currency 3 2" xfId="18" xr:uid="{00000000-0005-0000-0000-00000E000000}"/>
    <cellStyle name="Currency 3 2 2" xfId="51" xr:uid="{7E84236F-1188-4D9E-A17C-15867EB29957}"/>
    <cellStyle name="Currency 3 3" xfId="19" xr:uid="{00000000-0005-0000-0000-00000F000000}"/>
    <cellStyle name="Currency 3 3 2" xfId="52" xr:uid="{62BFA82E-46F3-4A3A-912E-E46BC9DE4AE6}"/>
    <cellStyle name="Currency 3 4" xfId="50" xr:uid="{3DADC57A-8EBC-40F0-8724-1723FE4D38FB}"/>
    <cellStyle name="Currency 4" xfId="20" xr:uid="{00000000-0005-0000-0000-000010000000}"/>
    <cellStyle name="Currency 4 2" xfId="53" xr:uid="{F7A7F874-0265-4337-915F-5A3561E9EBE2}"/>
    <cellStyle name="Currency 5" xfId="21" xr:uid="{00000000-0005-0000-0000-000011000000}"/>
    <cellStyle name="Currency 5 2" xfId="54" xr:uid="{CEBD7D78-64E8-4B24-8D4B-633713F40A89}"/>
    <cellStyle name="Normal" xfId="0" builtinId="0"/>
    <cellStyle name="Normal 2" xfId="4" xr:uid="{00000000-0005-0000-0000-000013000000}"/>
    <cellStyle name="Normal 2 2" xfId="22" xr:uid="{00000000-0005-0000-0000-000014000000}"/>
    <cellStyle name="Normal 2 3" xfId="23" xr:uid="{00000000-0005-0000-0000-000015000000}"/>
    <cellStyle name="Normal 2_Proforma" xfId="24" xr:uid="{00000000-0005-0000-0000-000016000000}"/>
    <cellStyle name="Normal 3" xfId="25" xr:uid="{00000000-0005-0000-0000-000017000000}"/>
    <cellStyle name="Normal 3 2" xfId="26" xr:uid="{00000000-0005-0000-0000-000018000000}"/>
    <cellStyle name="Normal 4" xfId="27" xr:uid="{00000000-0005-0000-0000-000019000000}"/>
    <cellStyle name="Normal 4 2" xfId="28" xr:uid="{00000000-0005-0000-0000-00001A000000}"/>
    <cellStyle name="Normal 4 3" xfId="29" xr:uid="{00000000-0005-0000-0000-00001B000000}"/>
    <cellStyle name="Normal 4_example school pro-forma" xfId="30" xr:uid="{00000000-0005-0000-0000-00001C000000}"/>
    <cellStyle name="Normal 5" xfId="31" xr:uid="{00000000-0005-0000-0000-00001D000000}"/>
    <cellStyle name="Normal 6" xfId="38" xr:uid="{00000000-0005-0000-0000-00001E000000}"/>
    <cellStyle name="Normal 6 2" xfId="55" xr:uid="{F0414D6B-CD63-42E4-966C-3BD97D7DB041}"/>
    <cellStyle name="Normal 9" xfId="37" xr:uid="{00000000-0005-0000-0000-00001F000000}"/>
    <cellStyle name="Normal_0242 1998-99 ESTIMATE" xfId="2" xr:uid="{00000000-0005-0000-0000-000020000000}"/>
    <cellStyle name="Normal_NOR data PLASC 2002" xfId="3" xr:uid="{00000000-0005-0000-0000-000021000000}"/>
    <cellStyle name="Percent 2" xfId="32" xr:uid="{00000000-0005-0000-0000-000023000000}"/>
    <cellStyle name="Percent 2 2" xfId="33" xr:uid="{00000000-0005-0000-0000-000024000000}"/>
    <cellStyle name="Percent 2 2 2" xfId="34" xr:uid="{00000000-0005-0000-0000-000025000000}"/>
    <cellStyle name="Percent 2 3" xfId="35" xr:uid="{00000000-0005-0000-0000-000026000000}"/>
    <cellStyle name="Percent 3" xfId="36" xr:uid="{00000000-0005-0000-0000-000027000000}"/>
  </cellStyles>
  <dxfs count="0"/>
  <tableStyles count="0" defaultTableStyle="TableStyleMedium2" defaultPivotStyle="PivotStyleLight16"/>
  <colors>
    <mruColors>
      <color rgb="FF35EB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gov.uk/check-eligible-free-childcare-if-youre-working" TargetMode="Externa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hyperlink" Target="https://www.lincolnshire.gov.uk/early-years-education/support-childcare-providers/4?documentId=292&amp;categoryId=20088"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hyperlink" Target="https://lincolnshire.moderngov.co.uk/documents/s60648/REVISED%20Schools%20forum%20paper%20-%20Early%20Years%20January%202024.pdf" TargetMode="External"/><Relationship Id="rId5" Type="http://schemas.openxmlformats.org/officeDocument/2006/relationships/image" Target="../media/image5.png"/><Relationship Id="rId15" Type="http://schemas.openxmlformats.org/officeDocument/2006/relationships/hyperlink" Target="https://www.gov.uk/help-with-childcare-costs/free-childcare-2-year-olds" TargetMode="External"/><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hyperlink" Target="https://www.gov.uk/get-extra-early-years-fundi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49</xdr:row>
      <xdr:rowOff>171450</xdr:rowOff>
    </xdr:to>
    <xdr:pic>
      <xdr:nvPicPr>
        <xdr:cNvPr id="2" name="Picture 1">
          <a:extLst>
            <a:ext uri="{FF2B5EF4-FFF2-40B4-BE49-F238E27FC236}">
              <a16:creationId xmlns:a16="http://schemas.microsoft.com/office/drawing/2014/main" id="{598CB6D0-8A36-5BA8-BBA6-0E6C67B2F4EF}"/>
            </a:ext>
          </a:extLst>
        </xdr:cNvPr>
        <xdr:cNvPicPr>
          <a:picLocks noChangeAspect="1"/>
        </xdr:cNvPicPr>
      </xdr:nvPicPr>
      <xdr:blipFill>
        <a:blip xmlns:r="http://schemas.openxmlformats.org/officeDocument/2006/relationships" r:embed="rId1"/>
        <a:stretch>
          <a:fillRect/>
        </a:stretch>
      </xdr:blipFill>
      <xdr:spPr>
        <a:xfrm>
          <a:off x="0" y="0"/>
          <a:ext cx="6915150" cy="9039225"/>
        </a:xfrm>
        <a:prstGeom prst="rect">
          <a:avLst/>
        </a:prstGeom>
      </xdr:spPr>
    </xdr:pic>
    <xdr:clientData/>
  </xdr:twoCellAnchor>
  <xdr:twoCellAnchor editAs="oneCell">
    <xdr:from>
      <xdr:col>0</xdr:col>
      <xdr:colOff>0</xdr:colOff>
      <xdr:row>50</xdr:row>
      <xdr:rowOff>22222</xdr:rowOff>
    </xdr:from>
    <xdr:to>
      <xdr:col>1</xdr:col>
      <xdr:colOff>38100</xdr:colOff>
      <xdr:row>99</xdr:row>
      <xdr:rowOff>31749</xdr:rowOff>
    </xdr:to>
    <xdr:pic>
      <xdr:nvPicPr>
        <xdr:cNvPr id="3" name="Picture 2">
          <a:extLst>
            <a:ext uri="{FF2B5EF4-FFF2-40B4-BE49-F238E27FC236}">
              <a16:creationId xmlns:a16="http://schemas.microsoft.com/office/drawing/2014/main" id="{F9C14EDD-0BD4-EF35-94BB-7FA2031C273F}"/>
            </a:ext>
          </a:extLst>
        </xdr:cNvPr>
        <xdr:cNvPicPr>
          <a:picLocks noChangeAspect="1"/>
        </xdr:cNvPicPr>
      </xdr:nvPicPr>
      <xdr:blipFill>
        <a:blip xmlns:r="http://schemas.openxmlformats.org/officeDocument/2006/relationships" r:embed="rId2"/>
        <a:stretch>
          <a:fillRect/>
        </a:stretch>
      </xdr:blipFill>
      <xdr:spPr>
        <a:xfrm>
          <a:off x="0" y="9070972"/>
          <a:ext cx="6943725" cy="8877302"/>
        </a:xfrm>
        <a:prstGeom prst="rect">
          <a:avLst/>
        </a:prstGeom>
      </xdr:spPr>
    </xdr:pic>
    <xdr:clientData/>
  </xdr:twoCellAnchor>
  <xdr:twoCellAnchor editAs="oneCell">
    <xdr:from>
      <xdr:col>0</xdr:col>
      <xdr:colOff>0</xdr:colOff>
      <xdr:row>100</xdr:row>
      <xdr:rowOff>38100</xdr:rowOff>
    </xdr:from>
    <xdr:to>
      <xdr:col>1</xdr:col>
      <xdr:colOff>19049</xdr:colOff>
      <xdr:row>150</xdr:row>
      <xdr:rowOff>0</xdr:rowOff>
    </xdr:to>
    <xdr:pic>
      <xdr:nvPicPr>
        <xdr:cNvPr id="4" name="Picture 3">
          <a:extLst>
            <a:ext uri="{FF2B5EF4-FFF2-40B4-BE49-F238E27FC236}">
              <a16:creationId xmlns:a16="http://schemas.microsoft.com/office/drawing/2014/main" id="{0E2CD4E9-3065-6CED-9DAC-CDB74B590E61}"/>
            </a:ext>
          </a:extLst>
        </xdr:cNvPr>
        <xdr:cNvPicPr>
          <a:picLocks noChangeAspect="1"/>
        </xdr:cNvPicPr>
      </xdr:nvPicPr>
      <xdr:blipFill>
        <a:blip xmlns:r="http://schemas.openxmlformats.org/officeDocument/2006/relationships" r:embed="rId3"/>
        <a:stretch>
          <a:fillRect/>
        </a:stretch>
      </xdr:blipFill>
      <xdr:spPr>
        <a:xfrm>
          <a:off x="0" y="18135600"/>
          <a:ext cx="6924674" cy="9010650"/>
        </a:xfrm>
        <a:prstGeom prst="rect">
          <a:avLst/>
        </a:prstGeom>
      </xdr:spPr>
    </xdr:pic>
    <xdr:clientData/>
  </xdr:twoCellAnchor>
  <xdr:twoCellAnchor editAs="oneCell">
    <xdr:from>
      <xdr:col>0</xdr:col>
      <xdr:colOff>0</xdr:colOff>
      <xdr:row>150</xdr:row>
      <xdr:rowOff>9525</xdr:rowOff>
    </xdr:from>
    <xdr:to>
      <xdr:col>1</xdr:col>
      <xdr:colOff>0</xdr:colOff>
      <xdr:row>200</xdr:row>
      <xdr:rowOff>0</xdr:rowOff>
    </xdr:to>
    <xdr:pic>
      <xdr:nvPicPr>
        <xdr:cNvPr id="5" name="Picture 4">
          <a:extLst>
            <a:ext uri="{FF2B5EF4-FFF2-40B4-BE49-F238E27FC236}">
              <a16:creationId xmlns:a16="http://schemas.microsoft.com/office/drawing/2014/main" id="{27831393-054E-9DC5-C3D4-698198AE0CE2}"/>
            </a:ext>
          </a:extLst>
        </xdr:cNvPr>
        <xdr:cNvPicPr>
          <a:picLocks noChangeAspect="1"/>
        </xdr:cNvPicPr>
      </xdr:nvPicPr>
      <xdr:blipFill>
        <a:blip xmlns:r="http://schemas.openxmlformats.org/officeDocument/2006/relationships" r:embed="rId4"/>
        <a:stretch>
          <a:fillRect/>
        </a:stretch>
      </xdr:blipFill>
      <xdr:spPr>
        <a:xfrm>
          <a:off x="0" y="27155775"/>
          <a:ext cx="6905625" cy="9039225"/>
        </a:xfrm>
        <a:prstGeom prst="rect">
          <a:avLst/>
        </a:prstGeom>
      </xdr:spPr>
    </xdr:pic>
    <xdr:clientData/>
  </xdr:twoCellAnchor>
  <xdr:twoCellAnchor editAs="oneCell">
    <xdr:from>
      <xdr:col>0</xdr:col>
      <xdr:colOff>0</xdr:colOff>
      <xdr:row>200</xdr:row>
      <xdr:rowOff>28575</xdr:rowOff>
    </xdr:from>
    <xdr:to>
      <xdr:col>1</xdr:col>
      <xdr:colOff>9525</xdr:colOff>
      <xdr:row>250</xdr:row>
      <xdr:rowOff>9525</xdr:rowOff>
    </xdr:to>
    <xdr:pic>
      <xdr:nvPicPr>
        <xdr:cNvPr id="6" name="Picture 5">
          <a:extLst>
            <a:ext uri="{FF2B5EF4-FFF2-40B4-BE49-F238E27FC236}">
              <a16:creationId xmlns:a16="http://schemas.microsoft.com/office/drawing/2014/main" id="{53FFDC82-E8A1-4B3E-FE5E-5611826B5453}"/>
            </a:ext>
          </a:extLst>
        </xdr:cNvPr>
        <xdr:cNvPicPr>
          <a:picLocks noChangeAspect="1"/>
        </xdr:cNvPicPr>
      </xdr:nvPicPr>
      <xdr:blipFill>
        <a:blip xmlns:r="http://schemas.openxmlformats.org/officeDocument/2006/relationships" r:embed="rId5"/>
        <a:stretch>
          <a:fillRect/>
        </a:stretch>
      </xdr:blipFill>
      <xdr:spPr>
        <a:xfrm>
          <a:off x="0" y="36223575"/>
          <a:ext cx="6915150" cy="9029700"/>
        </a:xfrm>
        <a:prstGeom prst="rect">
          <a:avLst/>
        </a:prstGeom>
      </xdr:spPr>
    </xdr:pic>
    <xdr:clientData/>
  </xdr:twoCellAnchor>
  <xdr:twoCellAnchor editAs="oneCell">
    <xdr:from>
      <xdr:col>0</xdr:col>
      <xdr:colOff>0</xdr:colOff>
      <xdr:row>250</xdr:row>
      <xdr:rowOff>31748</xdr:rowOff>
    </xdr:from>
    <xdr:to>
      <xdr:col>1</xdr:col>
      <xdr:colOff>9525</xdr:colOff>
      <xdr:row>300</xdr:row>
      <xdr:rowOff>19049</xdr:rowOff>
    </xdr:to>
    <xdr:pic>
      <xdr:nvPicPr>
        <xdr:cNvPr id="7" name="Picture 6">
          <a:extLst>
            <a:ext uri="{FF2B5EF4-FFF2-40B4-BE49-F238E27FC236}">
              <a16:creationId xmlns:a16="http://schemas.microsoft.com/office/drawing/2014/main" id="{1F4FB10B-22CE-09B7-87F1-BC80DB3B0C43}"/>
            </a:ext>
          </a:extLst>
        </xdr:cNvPr>
        <xdr:cNvPicPr>
          <a:picLocks noChangeAspect="1"/>
        </xdr:cNvPicPr>
      </xdr:nvPicPr>
      <xdr:blipFill>
        <a:blip xmlns:r="http://schemas.openxmlformats.org/officeDocument/2006/relationships" r:embed="rId6"/>
        <a:stretch>
          <a:fillRect/>
        </a:stretch>
      </xdr:blipFill>
      <xdr:spPr>
        <a:xfrm>
          <a:off x="0" y="45275498"/>
          <a:ext cx="6915150" cy="9036051"/>
        </a:xfrm>
        <a:prstGeom prst="rect">
          <a:avLst/>
        </a:prstGeom>
      </xdr:spPr>
    </xdr:pic>
    <xdr:clientData/>
  </xdr:twoCellAnchor>
  <xdr:twoCellAnchor editAs="oneCell">
    <xdr:from>
      <xdr:col>0</xdr:col>
      <xdr:colOff>0</xdr:colOff>
      <xdr:row>300</xdr:row>
      <xdr:rowOff>19050</xdr:rowOff>
    </xdr:from>
    <xdr:to>
      <xdr:col>0</xdr:col>
      <xdr:colOff>6896100</xdr:colOff>
      <xdr:row>350</xdr:row>
      <xdr:rowOff>0</xdr:rowOff>
    </xdr:to>
    <xdr:pic>
      <xdr:nvPicPr>
        <xdr:cNvPr id="8" name="Picture 7">
          <a:extLst>
            <a:ext uri="{FF2B5EF4-FFF2-40B4-BE49-F238E27FC236}">
              <a16:creationId xmlns:a16="http://schemas.microsoft.com/office/drawing/2014/main" id="{DB542013-DADB-F893-E5E6-19A481817872}"/>
            </a:ext>
          </a:extLst>
        </xdr:cNvPr>
        <xdr:cNvPicPr>
          <a:picLocks noChangeAspect="1"/>
        </xdr:cNvPicPr>
      </xdr:nvPicPr>
      <xdr:blipFill>
        <a:blip xmlns:r="http://schemas.openxmlformats.org/officeDocument/2006/relationships" r:embed="rId7"/>
        <a:stretch>
          <a:fillRect/>
        </a:stretch>
      </xdr:blipFill>
      <xdr:spPr>
        <a:xfrm>
          <a:off x="0" y="54311550"/>
          <a:ext cx="6896100" cy="9029700"/>
        </a:xfrm>
        <a:prstGeom prst="rect">
          <a:avLst/>
        </a:prstGeom>
      </xdr:spPr>
    </xdr:pic>
    <xdr:clientData/>
  </xdr:twoCellAnchor>
  <xdr:twoCellAnchor editAs="oneCell">
    <xdr:from>
      <xdr:col>0</xdr:col>
      <xdr:colOff>1</xdr:colOff>
      <xdr:row>350</xdr:row>
      <xdr:rowOff>9524</xdr:rowOff>
    </xdr:from>
    <xdr:to>
      <xdr:col>0</xdr:col>
      <xdr:colOff>6877051</xdr:colOff>
      <xdr:row>400</xdr:row>
      <xdr:rowOff>0</xdr:rowOff>
    </xdr:to>
    <xdr:pic>
      <xdr:nvPicPr>
        <xdr:cNvPr id="10" name="Picture 9">
          <a:extLst>
            <a:ext uri="{FF2B5EF4-FFF2-40B4-BE49-F238E27FC236}">
              <a16:creationId xmlns:a16="http://schemas.microsoft.com/office/drawing/2014/main" id="{A9ABD86C-6E4A-AF02-9B56-1699B0E25B15}"/>
            </a:ext>
          </a:extLst>
        </xdr:cNvPr>
        <xdr:cNvPicPr>
          <a:picLocks noChangeAspect="1"/>
        </xdr:cNvPicPr>
      </xdr:nvPicPr>
      <xdr:blipFill>
        <a:blip xmlns:r="http://schemas.openxmlformats.org/officeDocument/2006/relationships" r:embed="rId8"/>
        <a:stretch>
          <a:fillRect/>
        </a:stretch>
      </xdr:blipFill>
      <xdr:spPr>
        <a:xfrm>
          <a:off x="1" y="63350774"/>
          <a:ext cx="6877050" cy="9039226"/>
        </a:xfrm>
        <a:prstGeom prst="rect">
          <a:avLst/>
        </a:prstGeom>
      </xdr:spPr>
    </xdr:pic>
    <xdr:clientData/>
  </xdr:twoCellAnchor>
  <xdr:twoCellAnchor editAs="oneCell">
    <xdr:from>
      <xdr:col>0</xdr:col>
      <xdr:colOff>0</xdr:colOff>
      <xdr:row>400</xdr:row>
      <xdr:rowOff>9525</xdr:rowOff>
    </xdr:from>
    <xdr:to>
      <xdr:col>1</xdr:col>
      <xdr:colOff>3174</xdr:colOff>
      <xdr:row>450</xdr:row>
      <xdr:rowOff>28575</xdr:rowOff>
    </xdr:to>
    <xdr:pic>
      <xdr:nvPicPr>
        <xdr:cNvPr id="11" name="Picture 10">
          <a:extLst>
            <a:ext uri="{FF2B5EF4-FFF2-40B4-BE49-F238E27FC236}">
              <a16:creationId xmlns:a16="http://schemas.microsoft.com/office/drawing/2014/main" id="{414D4145-4F01-7895-9AB6-B50F95CF63A1}"/>
            </a:ext>
          </a:extLst>
        </xdr:cNvPr>
        <xdr:cNvPicPr>
          <a:picLocks noChangeAspect="1"/>
        </xdr:cNvPicPr>
      </xdr:nvPicPr>
      <xdr:blipFill>
        <a:blip xmlns:r="http://schemas.openxmlformats.org/officeDocument/2006/relationships" r:embed="rId9"/>
        <a:stretch>
          <a:fillRect/>
        </a:stretch>
      </xdr:blipFill>
      <xdr:spPr>
        <a:xfrm>
          <a:off x="0" y="72399525"/>
          <a:ext cx="6908799" cy="9067800"/>
        </a:xfrm>
        <a:prstGeom prst="rect">
          <a:avLst/>
        </a:prstGeom>
      </xdr:spPr>
    </xdr:pic>
    <xdr:clientData/>
  </xdr:twoCellAnchor>
  <xdr:twoCellAnchor editAs="oneCell">
    <xdr:from>
      <xdr:col>0</xdr:col>
      <xdr:colOff>0</xdr:colOff>
      <xdr:row>450</xdr:row>
      <xdr:rowOff>28575</xdr:rowOff>
    </xdr:from>
    <xdr:to>
      <xdr:col>1</xdr:col>
      <xdr:colOff>0</xdr:colOff>
      <xdr:row>498</xdr:row>
      <xdr:rowOff>66675</xdr:rowOff>
    </xdr:to>
    <xdr:pic>
      <xdr:nvPicPr>
        <xdr:cNvPr id="12" name="Picture 11">
          <a:extLst>
            <a:ext uri="{FF2B5EF4-FFF2-40B4-BE49-F238E27FC236}">
              <a16:creationId xmlns:a16="http://schemas.microsoft.com/office/drawing/2014/main" id="{C87D0652-D3E7-A5E7-2611-728CA4DF4A37}"/>
            </a:ext>
          </a:extLst>
        </xdr:cNvPr>
        <xdr:cNvPicPr>
          <a:picLocks noChangeAspect="1"/>
        </xdr:cNvPicPr>
      </xdr:nvPicPr>
      <xdr:blipFill>
        <a:blip xmlns:r="http://schemas.openxmlformats.org/officeDocument/2006/relationships" r:embed="rId10"/>
        <a:stretch>
          <a:fillRect/>
        </a:stretch>
      </xdr:blipFill>
      <xdr:spPr>
        <a:xfrm>
          <a:off x="0" y="81467325"/>
          <a:ext cx="6905625" cy="8724900"/>
        </a:xfrm>
        <a:prstGeom prst="rect">
          <a:avLst/>
        </a:prstGeom>
      </xdr:spPr>
    </xdr:pic>
    <xdr:clientData/>
  </xdr:twoCellAnchor>
  <xdr:twoCellAnchor>
    <xdr:from>
      <xdr:col>0</xdr:col>
      <xdr:colOff>571500</xdr:colOff>
      <xdr:row>71</xdr:row>
      <xdr:rowOff>152400</xdr:rowOff>
    </xdr:from>
    <xdr:to>
      <xdr:col>0</xdr:col>
      <xdr:colOff>4095750</xdr:colOff>
      <xdr:row>73</xdr:row>
      <xdr:rowOff>38100</xdr:rowOff>
    </xdr:to>
    <xdr:sp macro="" textlink="">
      <xdr:nvSpPr>
        <xdr:cNvPr id="13" name="TextBox 12">
          <a:hlinkClick xmlns:r="http://schemas.openxmlformats.org/officeDocument/2006/relationships" r:id="rId11"/>
          <a:extLst>
            <a:ext uri="{FF2B5EF4-FFF2-40B4-BE49-F238E27FC236}">
              <a16:creationId xmlns:a16="http://schemas.microsoft.com/office/drawing/2014/main" id="{26E27F2D-4713-5869-B47A-9543E742465E}"/>
            </a:ext>
          </a:extLst>
        </xdr:cNvPr>
        <xdr:cNvSpPr txBox="1"/>
      </xdr:nvSpPr>
      <xdr:spPr>
        <a:xfrm>
          <a:off x="571500" y="13001625"/>
          <a:ext cx="35242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   </a:t>
          </a:r>
          <a:r>
            <a:rPr lang="en-GB" sz="1100" b="1" u="sng">
              <a:solidFill>
                <a:schemeClr val="tx2"/>
              </a:solidFill>
            </a:rPr>
            <a:t>Schools Forum - Report reference ( moderngov.co.uk)</a:t>
          </a:r>
        </a:p>
      </xdr:txBody>
    </xdr:sp>
    <xdr:clientData/>
  </xdr:twoCellAnchor>
  <xdr:twoCellAnchor>
    <xdr:from>
      <xdr:col>0</xdr:col>
      <xdr:colOff>695325</xdr:colOff>
      <xdr:row>170</xdr:row>
      <xdr:rowOff>47625</xdr:rowOff>
    </xdr:from>
    <xdr:to>
      <xdr:col>0</xdr:col>
      <xdr:colOff>5499099</xdr:colOff>
      <xdr:row>172</xdr:row>
      <xdr:rowOff>57150</xdr:rowOff>
    </xdr:to>
    <xdr:sp macro="" textlink="">
      <xdr:nvSpPr>
        <xdr:cNvPr id="14" name="TextBox 13">
          <a:hlinkClick xmlns:r="http://schemas.openxmlformats.org/officeDocument/2006/relationships" r:id="rId12"/>
          <a:extLst>
            <a:ext uri="{FF2B5EF4-FFF2-40B4-BE49-F238E27FC236}">
              <a16:creationId xmlns:a16="http://schemas.microsoft.com/office/drawing/2014/main" id="{E260E19B-14B5-F686-4C79-C65E7C3B3086}"/>
            </a:ext>
          </a:extLst>
        </xdr:cNvPr>
        <xdr:cNvSpPr txBox="1"/>
      </xdr:nvSpPr>
      <xdr:spPr>
        <a:xfrm>
          <a:off x="695325" y="30813375"/>
          <a:ext cx="4803774"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tx2"/>
              </a:solidFill>
            </a:rPr>
            <a:t>Early Years and Childcare support</a:t>
          </a:r>
        </a:p>
      </xdr:txBody>
    </xdr:sp>
    <xdr:clientData/>
  </xdr:twoCellAnchor>
  <xdr:twoCellAnchor>
    <xdr:from>
      <xdr:col>0</xdr:col>
      <xdr:colOff>733425</xdr:colOff>
      <xdr:row>211</xdr:row>
      <xdr:rowOff>9525</xdr:rowOff>
    </xdr:from>
    <xdr:to>
      <xdr:col>0</xdr:col>
      <xdr:colOff>5638800</xdr:colOff>
      <xdr:row>212</xdr:row>
      <xdr:rowOff>142875</xdr:rowOff>
    </xdr:to>
    <xdr:sp macro="" textlink="">
      <xdr:nvSpPr>
        <xdr:cNvPr id="15" name="TextBox 14">
          <a:hlinkClick xmlns:r="http://schemas.openxmlformats.org/officeDocument/2006/relationships" r:id="rId13"/>
          <a:extLst>
            <a:ext uri="{FF2B5EF4-FFF2-40B4-BE49-F238E27FC236}">
              <a16:creationId xmlns:a16="http://schemas.microsoft.com/office/drawing/2014/main" id="{271E60BC-248A-73F4-4BF5-F209290E09A1}"/>
            </a:ext>
          </a:extLst>
        </xdr:cNvPr>
        <xdr:cNvSpPr txBox="1"/>
      </xdr:nvSpPr>
      <xdr:spPr>
        <a:xfrm>
          <a:off x="733425" y="38195250"/>
          <a:ext cx="49053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tx2"/>
              </a:solidFill>
            </a:rPr>
            <a:t>30 hours free childcare </a:t>
          </a:r>
        </a:p>
      </xdr:txBody>
    </xdr:sp>
    <xdr:clientData/>
  </xdr:twoCellAnchor>
  <xdr:twoCellAnchor>
    <xdr:from>
      <xdr:col>0</xdr:col>
      <xdr:colOff>762000</xdr:colOff>
      <xdr:row>306</xdr:row>
      <xdr:rowOff>76200</xdr:rowOff>
    </xdr:from>
    <xdr:to>
      <xdr:col>0</xdr:col>
      <xdr:colOff>5343525</xdr:colOff>
      <xdr:row>307</xdr:row>
      <xdr:rowOff>171450</xdr:rowOff>
    </xdr:to>
    <xdr:sp macro="" textlink="">
      <xdr:nvSpPr>
        <xdr:cNvPr id="16" name="TextBox 15">
          <a:hlinkClick xmlns:r="http://schemas.openxmlformats.org/officeDocument/2006/relationships" r:id="rId14"/>
          <a:extLst>
            <a:ext uri="{FF2B5EF4-FFF2-40B4-BE49-F238E27FC236}">
              <a16:creationId xmlns:a16="http://schemas.microsoft.com/office/drawing/2014/main" id="{72FC3D69-2467-78F3-E8A6-A236A8A6AED0}"/>
            </a:ext>
          </a:extLst>
        </xdr:cNvPr>
        <xdr:cNvSpPr txBox="1"/>
      </xdr:nvSpPr>
      <xdr:spPr>
        <a:xfrm>
          <a:off x="762000" y="55454550"/>
          <a:ext cx="45815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tx2"/>
              </a:solidFill>
            </a:rPr>
            <a:t>Extra Early Years funding</a:t>
          </a:r>
        </a:p>
      </xdr:txBody>
    </xdr:sp>
    <xdr:clientData/>
  </xdr:twoCellAnchor>
  <xdr:twoCellAnchor>
    <xdr:from>
      <xdr:col>0</xdr:col>
      <xdr:colOff>1019175</xdr:colOff>
      <xdr:row>408</xdr:row>
      <xdr:rowOff>107949</xdr:rowOff>
    </xdr:from>
    <xdr:to>
      <xdr:col>0</xdr:col>
      <xdr:colOff>5943600</xdr:colOff>
      <xdr:row>410</xdr:row>
      <xdr:rowOff>9524</xdr:rowOff>
    </xdr:to>
    <xdr:sp macro="" textlink="">
      <xdr:nvSpPr>
        <xdr:cNvPr id="17" name="TextBox 16">
          <a:hlinkClick xmlns:r="http://schemas.openxmlformats.org/officeDocument/2006/relationships" r:id="rId15"/>
          <a:extLst>
            <a:ext uri="{FF2B5EF4-FFF2-40B4-BE49-F238E27FC236}">
              <a16:creationId xmlns:a16="http://schemas.microsoft.com/office/drawing/2014/main" id="{E63F73FD-2A9B-8409-7094-128D3FE70DD5}"/>
            </a:ext>
          </a:extLst>
        </xdr:cNvPr>
        <xdr:cNvSpPr txBox="1"/>
      </xdr:nvSpPr>
      <xdr:spPr>
        <a:xfrm>
          <a:off x="1019175" y="73945749"/>
          <a:ext cx="4924425"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chemeClr val="dk1"/>
              </a:solidFill>
              <a:effectLst/>
              <a:latin typeface="+mn-lt"/>
              <a:ea typeface="+mn-ea"/>
              <a:cs typeface="+mn-cs"/>
              <a:hlinkClick xmlns:r="http://schemas.openxmlformats.org/officeDocument/2006/relationships" r:id=""/>
            </a:rPr>
            <a:t>https://www.gov.uk/help-with-childcare-costs/free-childcare-2-year-olds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mp.lincolnshire.gov.uk/cs10dav/nodes/29225370/Spring%20final%20schools%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mp.lincolnshire.gov.uk/cs10dav/nodes/31633347/Summer%20Term%2016%20BALANCE%20Remitt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p.lincolnshire.gov.uk/cs10dav/nodes/34475587/PVI%20Balancing%20payments%20Autumn%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p.lincolnshire.gov.uk/cs10dav/nodes/31633347/SCHOOLS%20Summer%20Term%20Pay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mp.lincolnshire.gov.uk/cs10dav/nodes/29225370/Final%20Data%20Spring16%20Balancing%20Pay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ing payment "/>
      <sheetName val="Schools Data"/>
      <sheetName val="SD"/>
      <sheetName val="Cap"/>
      <sheetName val="Agg"/>
    </sheetNames>
    <sheetDataSet>
      <sheetData sheetId="0" refreshError="1"/>
      <sheetData sheetId="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ittance"/>
      <sheetName val="FINANCE"/>
      <sheetName val="Email"/>
      <sheetName val="EYE HOURS"/>
      <sheetName val="EYPP HOURS"/>
      <sheetName val="EYPP REC"/>
      <sheetName val="2 YO Interim"/>
      <sheetName val="3&amp;4 YO Interim"/>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Payments"/>
      <sheetName val="Interim Finance"/>
      <sheetName val="Deprivation"/>
      <sheetName val="2 yr data"/>
      <sheetName val="3&amp;4 yr data"/>
      <sheetName val="Setting Directory"/>
      <sheetName val="Census Funded Hour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ing payment "/>
      <sheetName val="Schools Data"/>
      <sheetName val="SD"/>
      <sheetName val="Cap"/>
      <sheetName val="Agg"/>
      <sheetName val="NAC"/>
      <sheetName val="Deprivation"/>
      <sheetName val="Lookup"/>
      <sheetName val="Sheet3"/>
      <sheetName val="Maintained"/>
      <sheetName val="Academ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Payments"/>
      <sheetName val="3.4 YO"/>
      <sheetName val="2YO"/>
      <sheetName val="Sheet1"/>
      <sheetName val="Sheet3"/>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topLeftCell="A2" zoomScaleNormal="100" workbookViewId="0">
      <selection activeCell="E30" sqref="E30"/>
    </sheetView>
  </sheetViews>
  <sheetFormatPr defaultRowHeight="14.5" x14ac:dyDescent="0.35"/>
  <sheetData>
    <row r="1" spans="1:3" ht="23" x14ac:dyDescent="0.35">
      <c r="A1" s="143" t="s">
        <v>0</v>
      </c>
      <c r="B1" s="143" t="s">
        <v>1</v>
      </c>
      <c r="C1" s="143" t="s">
        <v>2</v>
      </c>
    </row>
    <row r="2" spans="1:3" x14ac:dyDescent="0.35">
      <c r="A2" s="144">
        <v>9251001</v>
      </c>
      <c r="B2" s="145" t="s">
        <v>3</v>
      </c>
      <c r="C2" s="146" t="s">
        <v>4</v>
      </c>
    </row>
    <row r="3" spans="1:3" x14ac:dyDescent="0.35">
      <c r="A3" s="144">
        <v>9251005</v>
      </c>
      <c r="B3" s="145" t="s">
        <v>5</v>
      </c>
      <c r="C3" s="146" t="s">
        <v>6</v>
      </c>
    </row>
    <row r="4" spans="1:3" x14ac:dyDescent="0.35">
      <c r="A4" s="144">
        <v>9251010</v>
      </c>
      <c r="B4" s="145" t="s">
        <v>7</v>
      </c>
      <c r="C4" s="146" t="s">
        <v>8</v>
      </c>
    </row>
    <row r="5" spans="1:3" x14ac:dyDescent="0.35">
      <c r="A5" s="144">
        <v>9251011</v>
      </c>
      <c r="B5" s="145" t="s">
        <v>9</v>
      </c>
      <c r="C5" s="146" t="s">
        <v>10</v>
      </c>
    </row>
    <row r="6" spans="1:3" x14ac:dyDescent="0.35">
      <c r="A6" s="144">
        <v>9251012</v>
      </c>
      <c r="B6" s="145" t="s">
        <v>11</v>
      </c>
      <c r="C6" s="146" t="s">
        <v>12</v>
      </c>
    </row>
  </sheetData>
  <customSheetViews>
    <customSheetView guid="{428FCDE4-CDEE-40B8-89EE-24236990FD28}" state="hidden" topLeftCell="A2">
      <selection activeCell="B2" sqref="B2"/>
      <pageMargins left="0" right="0" top="0" bottom="0" header="0" footer="0"/>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34"/>
  <sheetViews>
    <sheetView tabSelected="1" zoomScaleNormal="100" workbookViewId="0"/>
  </sheetViews>
  <sheetFormatPr defaultColWidth="9.26953125" defaultRowHeight="15.75" customHeight="1" x14ac:dyDescent="0.35"/>
  <cols>
    <col min="1" max="1" width="85.26953125" style="1" customWidth="1"/>
    <col min="2" max="9" width="9.26953125" style="1"/>
    <col min="10" max="10" width="11.54296875" style="1" customWidth="1"/>
    <col min="11" max="11" width="1.81640625" style="1" hidden="1" customWidth="1"/>
    <col min="12" max="16384" width="9.26953125" style="1"/>
  </cols>
  <sheetData>
    <row r="1" spans="1:11" ht="15.75" customHeight="1" x14ac:dyDescent="0.35">
      <c r="A1" s="90"/>
      <c r="B1" s="91"/>
      <c r="C1" s="91"/>
      <c r="D1" s="91"/>
      <c r="E1" s="91"/>
      <c r="F1" s="91"/>
      <c r="G1" s="91"/>
      <c r="H1" s="91"/>
      <c r="I1" s="91"/>
      <c r="J1" s="92"/>
      <c r="K1" s="147"/>
    </row>
    <row r="2" spans="1:11" ht="15.75" customHeight="1" x14ac:dyDescent="0.35">
      <c r="A2" s="93" t="s">
        <v>13</v>
      </c>
      <c r="B2" s="94"/>
      <c r="C2" s="95"/>
      <c r="D2" s="95"/>
      <c r="E2" s="95"/>
      <c r="F2" s="95"/>
      <c r="G2" s="95"/>
      <c r="H2" s="95"/>
      <c r="I2" s="95"/>
      <c r="J2" s="96"/>
      <c r="K2" s="72"/>
    </row>
    <row r="3" spans="1:11" ht="15.75" customHeight="1" x14ac:dyDescent="0.35">
      <c r="A3" s="97"/>
      <c r="B3" s="95"/>
      <c r="C3" s="95"/>
      <c r="D3" s="95"/>
      <c r="E3" s="95"/>
      <c r="F3" s="95"/>
      <c r="G3" s="95"/>
      <c r="H3" s="95"/>
      <c r="I3" s="95"/>
      <c r="J3" s="96"/>
      <c r="K3" s="72"/>
    </row>
    <row r="4" spans="1:11" ht="15.75" customHeight="1" x14ac:dyDescent="0.35">
      <c r="A4" s="98" t="s">
        <v>14</v>
      </c>
      <c r="B4" s="95"/>
      <c r="C4" s="95"/>
      <c r="D4" s="95"/>
      <c r="E4" s="95"/>
      <c r="F4" s="95"/>
      <c r="G4" s="95"/>
      <c r="H4" s="95"/>
      <c r="I4" s="95"/>
      <c r="J4" s="96"/>
      <c r="K4" s="72"/>
    </row>
    <row r="5" spans="1:11" ht="15.75" customHeight="1" x14ac:dyDescent="0.35">
      <c r="A5" s="169" t="s">
        <v>15</v>
      </c>
      <c r="B5" s="170"/>
      <c r="C5" s="170"/>
      <c r="D5" s="170"/>
      <c r="E5" s="170"/>
      <c r="F5" s="170"/>
      <c r="G5" s="170"/>
      <c r="H5" s="170"/>
      <c r="I5" s="170"/>
      <c r="J5" s="171"/>
      <c r="K5" s="72"/>
    </row>
    <row r="6" spans="1:11" ht="15.75" customHeight="1" x14ac:dyDescent="0.35">
      <c r="A6" s="99"/>
      <c r="B6" s="95"/>
      <c r="C6" s="95"/>
      <c r="D6" s="95"/>
      <c r="E6" s="95"/>
      <c r="F6" s="95"/>
      <c r="G6" s="95"/>
      <c r="H6" s="95"/>
      <c r="I6" s="95"/>
      <c r="J6" s="96"/>
      <c r="K6" s="72"/>
    </row>
    <row r="7" spans="1:11" ht="15.75" customHeight="1" x14ac:dyDescent="0.35">
      <c r="A7" s="98" t="s">
        <v>16</v>
      </c>
      <c r="B7" s="95"/>
      <c r="C7" s="95"/>
      <c r="D7" s="95"/>
      <c r="E7" s="95"/>
      <c r="F7" s="95"/>
      <c r="G7" s="95"/>
      <c r="H7" s="95"/>
      <c r="I7" s="95"/>
      <c r="J7" s="96"/>
      <c r="K7" s="72"/>
    </row>
    <row r="8" spans="1:11" ht="15.75" customHeight="1" x14ac:dyDescent="0.35">
      <c r="A8" s="172" t="s">
        <v>17</v>
      </c>
      <c r="B8" s="173"/>
      <c r="C8" s="173"/>
      <c r="D8" s="173"/>
      <c r="E8" s="173"/>
      <c r="F8" s="173"/>
      <c r="G8" s="173"/>
      <c r="H8" s="173"/>
      <c r="I8" s="173"/>
      <c r="J8" s="174"/>
      <c r="K8" s="72"/>
    </row>
    <row r="9" spans="1:11" ht="15.75" customHeight="1" x14ac:dyDescent="0.35">
      <c r="A9" s="175" t="s">
        <v>18</v>
      </c>
      <c r="B9" s="176"/>
      <c r="C9" s="176"/>
      <c r="D9" s="176"/>
      <c r="E9" s="176"/>
      <c r="F9" s="176"/>
      <c r="G9" s="176"/>
      <c r="H9" s="176"/>
      <c r="I9" s="176"/>
      <c r="J9" s="177"/>
      <c r="K9" s="72"/>
    </row>
    <row r="10" spans="1:11" ht="15.75" customHeight="1" x14ac:dyDescent="0.35">
      <c r="A10" s="99"/>
      <c r="B10" s="95"/>
      <c r="C10" s="95"/>
      <c r="D10" s="95"/>
      <c r="E10" s="95"/>
      <c r="F10" s="95"/>
      <c r="G10" s="95"/>
      <c r="H10" s="95"/>
      <c r="I10" s="95"/>
      <c r="J10" s="96"/>
      <c r="K10" s="72"/>
    </row>
    <row r="11" spans="1:11" ht="15.75" customHeight="1" x14ac:dyDescent="0.35">
      <c r="A11" s="98" t="s">
        <v>19</v>
      </c>
      <c r="B11" s="95"/>
      <c r="C11" s="95"/>
      <c r="D11" s="95"/>
      <c r="E11" s="95"/>
      <c r="F11" s="95"/>
      <c r="G11" s="95"/>
      <c r="H11" s="95"/>
      <c r="I11" s="95"/>
      <c r="J11" s="96"/>
      <c r="K11" s="72"/>
    </row>
    <row r="12" spans="1:11" ht="15.75" customHeight="1" x14ac:dyDescent="0.35">
      <c r="A12" s="175" t="s">
        <v>20</v>
      </c>
      <c r="B12" s="176"/>
      <c r="C12" s="176"/>
      <c r="D12" s="176"/>
      <c r="E12" s="176"/>
      <c r="F12" s="176"/>
      <c r="G12" s="176"/>
      <c r="H12" s="176"/>
      <c r="I12" s="176"/>
      <c r="J12" s="177"/>
      <c r="K12" s="72"/>
    </row>
    <row r="13" spans="1:11" ht="15.75" customHeight="1" x14ac:dyDescent="0.35">
      <c r="A13" s="175" t="s">
        <v>142</v>
      </c>
      <c r="B13" s="176"/>
      <c r="C13" s="176"/>
      <c r="D13" s="176"/>
      <c r="E13" s="176"/>
      <c r="F13" s="176"/>
      <c r="G13" s="176"/>
      <c r="H13" s="176"/>
      <c r="I13" s="176"/>
      <c r="J13" s="177"/>
      <c r="K13" s="72"/>
    </row>
    <row r="14" spans="1:11" ht="15.75" customHeight="1" x14ac:dyDescent="0.35">
      <c r="A14" s="100"/>
      <c r="B14" s="101"/>
      <c r="C14" s="101"/>
      <c r="D14" s="101"/>
      <c r="E14" s="101"/>
      <c r="F14" s="101"/>
      <c r="G14" s="101"/>
      <c r="H14" s="101"/>
      <c r="I14" s="101"/>
      <c r="J14" s="102"/>
      <c r="K14" s="72"/>
    </row>
    <row r="15" spans="1:11" ht="15.75" customHeight="1" x14ac:dyDescent="0.35">
      <c r="A15" s="184" t="s">
        <v>21</v>
      </c>
      <c r="B15" s="185"/>
      <c r="C15" s="185"/>
      <c r="D15" s="185"/>
      <c r="E15" s="185"/>
      <c r="F15" s="185"/>
      <c r="G15" s="185"/>
      <c r="H15" s="185"/>
      <c r="I15" s="185"/>
      <c r="J15" s="186"/>
      <c r="K15" s="72"/>
    </row>
    <row r="16" spans="1:11" ht="15.75" customHeight="1" x14ac:dyDescent="0.35">
      <c r="A16" s="187" t="s">
        <v>22</v>
      </c>
      <c r="B16" s="188"/>
      <c r="C16" s="188"/>
      <c r="D16" s="188"/>
      <c r="E16" s="188"/>
      <c r="F16" s="188"/>
      <c r="G16" s="188"/>
      <c r="H16" s="188"/>
      <c r="I16" s="188"/>
      <c r="J16" s="189"/>
      <c r="K16" s="72"/>
    </row>
    <row r="17" spans="1:12" ht="15.75" customHeight="1" x14ac:dyDescent="0.35">
      <c r="A17" s="187"/>
      <c r="B17" s="188"/>
      <c r="C17" s="188"/>
      <c r="D17" s="188"/>
      <c r="E17" s="188"/>
      <c r="F17" s="188"/>
      <c r="G17" s="188"/>
      <c r="H17" s="188"/>
      <c r="I17" s="188"/>
      <c r="J17" s="189"/>
      <c r="K17" s="72"/>
    </row>
    <row r="18" spans="1:12" ht="15.75" customHeight="1" x14ac:dyDescent="0.35">
      <c r="A18" s="187"/>
      <c r="B18" s="188"/>
      <c r="C18" s="188"/>
      <c r="D18" s="188"/>
      <c r="E18" s="188"/>
      <c r="F18" s="188"/>
      <c r="G18" s="188"/>
      <c r="H18" s="188"/>
      <c r="I18" s="188"/>
      <c r="J18" s="189"/>
      <c r="K18" s="72"/>
    </row>
    <row r="19" spans="1:12" ht="15.75" customHeight="1" x14ac:dyDescent="0.35">
      <c r="A19" s="103"/>
      <c r="B19" s="88"/>
      <c r="C19" s="88"/>
      <c r="D19" s="88"/>
      <c r="E19" s="88"/>
      <c r="F19" s="88"/>
      <c r="G19" s="88"/>
      <c r="H19" s="88"/>
      <c r="I19" s="88"/>
      <c r="J19" s="104"/>
      <c r="K19" s="72"/>
    </row>
    <row r="20" spans="1:12" ht="15.75" customHeight="1" x14ac:dyDescent="0.35">
      <c r="A20" s="190" t="s">
        <v>23</v>
      </c>
      <c r="B20" s="191"/>
      <c r="C20" s="191"/>
      <c r="D20" s="191"/>
      <c r="E20" s="191"/>
      <c r="F20" s="191"/>
      <c r="G20" s="191"/>
      <c r="H20" s="191"/>
      <c r="I20" s="191"/>
      <c r="J20" s="192"/>
      <c r="K20" s="72"/>
      <c r="L20" s="82"/>
    </row>
    <row r="21" spans="1:12" ht="15.75" customHeight="1" x14ac:dyDescent="0.35">
      <c r="A21" s="190"/>
      <c r="B21" s="191"/>
      <c r="C21" s="191"/>
      <c r="D21" s="191"/>
      <c r="E21" s="191"/>
      <c r="F21" s="191"/>
      <c r="G21" s="191"/>
      <c r="H21" s="191"/>
      <c r="I21" s="191"/>
      <c r="J21" s="192"/>
      <c r="K21" s="72"/>
    </row>
    <row r="22" spans="1:12" ht="15.75" customHeight="1" x14ac:dyDescent="0.35">
      <c r="A22" s="190"/>
      <c r="B22" s="191"/>
      <c r="C22" s="191"/>
      <c r="D22" s="191"/>
      <c r="E22" s="191"/>
      <c r="F22" s="191"/>
      <c r="G22" s="191"/>
      <c r="H22" s="191"/>
      <c r="I22" s="191"/>
      <c r="J22" s="192"/>
      <c r="K22" s="72"/>
    </row>
    <row r="23" spans="1:12" ht="15.75" customHeight="1" x14ac:dyDescent="0.35">
      <c r="A23" s="105"/>
      <c r="B23" s="89"/>
      <c r="C23" s="89"/>
      <c r="D23" s="89"/>
      <c r="E23" s="89"/>
      <c r="F23" s="89"/>
      <c r="G23" s="89"/>
      <c r="H23" s="89"/>
      <c r="I23" s="89"/>
      <c r="J23" s="106"/>
      <c r="K23" s="72"/>
    </row>
    <row r="24" spans="1:12" ht="15.75" customHeight="1" x14ac:dyDescent="0.35">
      <c r="A24" s="98" t="s">
        <v>24</v>
      </c>
      <c r="B24" s="88"/>
      <c r="C24" s="88"/>
      <c r="D24" s="88"/>
      <c r="E24" s="88"/>
      <c r="F24" s="88"/>
      <c r="G24" s="88"/>
      <c r="H24" s="88"/>
      <c r="I24" s="88"/>
      <c r="J24" s="104"/>
      <c r="K24" s="72"/>
    </row>
    <row r="25" spans="1:12" ht="15.75" customHeight="1" x14ac:dyDescent="0.35">
      <c r="A25" s="193" t="s">
        <v>25</v>
      </c>
      <c r="B25" s="194"/>
      <c r="C25" s="194"/>
      <c r="D25" s="194"/>
      <c r="E25" s="194"/>
      <c r="F25" s="194"/>
      <c r="G25" s="194"/>
      <c r="H25" s="194"/>
      <c r="I25" s="194"/>
      <c r="J25" s="195"/>
      <c r="K25" s="72"/>
    </row>
    <row r="26" spans="1:12" ht="15.75" customHeight="1" x14ac:dyDescent="0.35">
      <c r="A26" s="193"/>
      <c r="B26" s="194"/>
      <c r="C26" s="194"/>
      <c r="D26" s="194"/>
      <c r="E26" s="194"/>
      <c r="F26" s="194"/>
      <c r="G26" s="194"/>
      <c r="H26" s="194"/>
      <c r="I26" s="194"/>
      <c r="J26" s="195"/>
      <c r="K26" s="72"/>
    </row>
    <row r="27" spans="1:12" ht="15.75" customHeight="1" x14ac:dyDescent="0.35">
      <c r="A27" s="178" t="s">
        <v>26</v>
      </c>
      <c r="B27" s="179"/>
      <c r="C27" s="179"/>
      <c r="D27" s="179"/>
      <c r="E27" s="179"/>
      <c r="F27" s="179"/>
      <c r="G27" s="179"/>
      <c r="H27" s="179"/>
      <c r="I27" s="179"/>
      <c r="J27" s="180"/>
      <c r="K27" s="72"/>
    </row>
    <row r="28" spans="1:12" ht="15.75" customHeight="1" x14ac:dyDescent="0.35">
      <c r="A28" s="170" t="s">
        <v>27</v>
      </c>
      <c r="B28" s="170"/>
      <c r="C28" s="170"/>
      <c r="D28" s="170"/>
      <c r="E28" s="170"/>
      <c r="F28" s="170"/>
      <c r="G28" s="170"/>
      <c r="H28" s="170"/>
      <c r="I28" s="170"/>
      <c r="J28" s="181"/>
    </row>
    <row r="29" spans="1:12" ht="15.75" customHeight="1" x14ac:dyDescent="0.35">
      <c r="A29" s="182" t="s">
        <v>141</v>
      </c>
      <c r="B29" s="182"/>
      <c r="C29" s="182"/>
      <c r="D29" s="182"/>
      <c r="E29" s="182"/>
      <c r="F29" s="182"/>
      <c r="G29" s="182"/>
      <c r="H29" s="182"/>
      <c r="I29" s="182"/>
      <c r="J29" s="183"/>
    </row>
    <row r="31" spans="1:12" ht="15.75" customHeight="1" x14ac:dyDescent="0.35">
      <c r="A31" s="2"/>
    </row>
    <row r="34" spans="1:1" ht="15.75" customHeight="1" x14ac:dyDescent="0.35">
      <c r="A34" s="3"/>
    </row>
  </sheetData>
  <sheetProtection algorithmName="SHA-512" hashValue="mX21sX6BEFCTAahbzYBcWaZ7UhHTPP7DQaot9kgNXGQxl3l5CVqfGTZrSPUS0GzkVHkMn16CSWUsc4WO6PDiWg==" saltValue="1cHYbUJxw4vrEaZvkcwnVA==" spinCount="100000" sheet="1" objects="1" scenarios="1"/>
  <customSheetViews>
    <customSheetView guid="{428FCDE4-CDEE-40B8-89EE-24236990FD28}" fitToPage="1">
      <selection activeCell="G6" sqref="G6"/>
      <pageMargins left="0" right="0" top="0" bottom="0" header="0" footer="0"/>
      <pageSetup paperSize="9" scale="95" orientation="portrait" r:id="rId1"/>
      <headerFooter>
        <oddHeader>&amp;CLincolnshire County Council</oddHeader>
        <oddFooter>&amp;CNursery Schools Budget Share 2020/21
Please Read First Tab</oddFooter>
      </headerFooter>
    </customSheetView>
  </customSheetViews>
  <mergeCells count="12">
    <mergeCell ref="A27:J27"/>
    <mergeCell ref="A28:J28"/>
    <mergeCell ref="A29:J29"/>
    <mergeCell ref="A15:J15"/>
    <mergeCell ref="A16:J18"/>
    <mergeCell ref="A20:J22"/>
    <mergeCell ref="A25:J26"/>
    <mergeCell ref="A5:J5"/>
    <mergeCell ref="A8:J8"/>
    <mergeCell ref="A9:J9"/>
    <mergeCell ref="A12:J12"/>
    <mergeCell ref="A13:J13"/>
  </mergeCells>
  <pageMargins left="0.70866141732283472" right="0.70866141732283472" top="0.74803149606299213" bottom="0.74803149606299213" header="0.31496062992125984" footer="0.31496062992125984"/>
  <pageSetup paperSize="9" scale="76" orientation="landscape" r:id="rId2"/>
  <headerFooter>
    <oddHeader>&amp;CLincolnshire County Council</oddHeader>
    <oddFooter>&amp;CNursery Schools Budget Share 2024/25
Please Read First Tab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6579-C243-4D94-A835-13A0C72E5A14}">
  <dimension ref="A1"/>
  <sheetViews>
    <sheetView workbookViewId="0"/>
  </sheetViews>
  <sheetFormatPr defaultRowHeight="14.5" x14ac:dyDescent="0.35"/>
  <cols>
    <col min="1" max="1" width="98.90625" customWidth="1"/>
  </cols>
  <sheetData/>
  <sheetProtection algorithmName="SHA-512" hashValue="Km5lmMvUdjZrLgBmERlr4MFtIaPVnkZJiK7TfSEwPVUmtVDKFTE69CYOyjuvE4gKCcd7my6lQbVqrXnsH3bb4g==" saltValue="7HVTCDaHSa4lbttMduF4sQ==" spinCount="100000" sheet="1" objects="1" scenarios="1"/>
  <pageMargins left="0.51181102362204722" right="0.51181102362204722" top="0.74803149606299213" bottom="0.74803149606299213" header="0.31496062992125984" footer="0.31496062992125984"/>
  <pageSetup paperSize="9" orientation="portrait" horizontalDpi="90" verticalDpi="90" r:id="rId1"/>
  <headerFooter>
    <oddHeader>&amp;CLincolnshire County Council</oddHeader>
    <oddFooter>&amp;CNursery Schools budget share 2024/25
ISB weightings sheet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5EB35"/>
    <pageSetUpPr fitToPage="1"/>
  </sheetPr>
  <dimension ref="A1:Y120"/>
  <sheetViews>
    <sheetView zoomScaleNormal="100" workbookViewId="0">
      <selection activeCell="D4" sqref="D4"/>
    </sheetView>
  </sheetViews>
  <sheetFormatPr defaultColWidth="9.26953125" defaultRowHeight="15.5" x14ac:dyDescent="0.35"/>
  <cols>
    <col min="1" max="1" width="4.1796875" style="8" customWidth="1"/>
    <col min="2" max="2" width="9.1796875" style="8" customWidth="1"/>
    <col min="3" max="3" width="17.1796875" style="8" customWidth="1"/>
    <col min="4" max="4" width="28.1796875" style="8" customWidth="1"/>
    <col min="5" max="7" width="18.7265625" style="8" customWidth="1"/>
    <col min="8" max="8" width="4.54296875" style="8" customWidth="1"/>
    <col min="9" max="9" width="17" style="8" customWidth="1"/>
    <col min="10" max="10" width="11.26953125" style="8" customWidth="1"/>
    <col min="11" max="11" width="3.453125" style="8" customWidth="1"/>
    <col min="12" max="12" width="3.81640625" style="8" customWidth="1"/>
    <col min="13" max="13" width="7" style="8" customWidth="1"/>
    <col min="14" max="14" width="47.7265625" style="8" customWidth="1"/>
    <col min="15" max="15" width="3.26953125" style="8" customWidth="1"/>
    <col min="16" max="16" width="9.26953125" style="8"/>
    <col min="17" max="17" width="10.26953125" style="8" bestFit="1" customWidth="1"/>
    <col min="18" max="22" width="9.26953125" style="8"/>
    <col min="23" max="23" width="11.54296875" style="8" customWidth="1"/>
    <col min="24" max="16384" width="9.26953125" style="8"/>
  </cols>
  <sheetData>
    <row r="1" spans="1:20" ht="19.5" customHeight="1" x14ac:dyDescent="0.35">
      <c r="A1" s="43" t="s">
        <v>28</v>
      </c>
      <c r="B1" s="43"/>
      <c r="C1" s="77"/>
      <c r="D1" s="77"/>
      <c r="E1" s="6"/>
      <c r="N1" s="6"/>
      <c r="R1" s="6"/>
    </row>
    <row r="2" spans="1:20" ht="19.5" customHeight="1" x14ac:dyDescent="0.35">
      <c r="A2" s="6"/>
      <c r="B2" s="6"/>
      <c r="E2" s="6"/>
      <c r="N2" s="6"/>
      <c r="R2" s="6"/>
    </row>
    <row r="3" spans="1:20" ht="15.75" customHeight="1" x14ac:dyDescent="0.35">
      <c r="A3" s="6" t="s">
        <v>29</v>
      </c>
      <c r="B3" s="11"/>
      <c r="G3" s="12"/>
      <c r="K3" s="6"/>
      <c r="M3" s="13" t="s">
        <v>30</v>
      </c>
      <c r="N3" s="14"/>
      <c r="P3" s="15"/>
      <c r="Q3" s="14"/>
      <c r="T3" s="16"/>
    </row>
    <row r="4" spans="1:20" ht="15" customHeight="1" x14ac:dyDescent="0.35">
      <c r="A4" s="6"/>
      <c r="B4" s="17" t="s">
        <v>31</v>
      </c>
      <c r="C4" s="18"/>
      <c r="D4" s="87"/>
      <c r="E4" s="19" t="e">
        <f>VLOOKUP(D4,Data!A1:C6,3,FALSE)</f>
        <v>#N/A</v>
      </c>
      <c r="F4" s="6"/>
      <c r="G4" s="20"/>
      <c r="K4" s="6"/>
      <c r="M4" s="8">
        <v>1</v>
      </c>
      <c r="P4" s="15"/>
      <c r="R4" s="21"/>
      <c r="T4" s="16"/>
    </row>
    <row r="5" spans="1:20" ht="13.5" customHeight="1" x14ac:dyDescent="0.35">
      <c r="A5" s="6"/>
      <c r="B5" s="17"/>
      <c r="C5" s="18"/>
      <c r="D5" s="22"/>
      <c r="E5" s="19"/>
      <c r="F5" s="6"/>
      <c r="G5" s="20"/>
      <c r="K5" s="6"/>
      <c r="P5" s="15"/>
      <c r="R5" s="21"/>
      <c r="T5" s="16"/>
    </row>
    <row r="6" spans="1:20" ht="15" customHeight="1" thickBot="1" x14ac:dyDescent="0.4">
      <c r="A6" s="6" t="s">
        <v>32</v>
      </c>
      <c r="B6" s="17"/>
      <c r="C6" s="18"/>
      <c r="D6" s="22"/>
      <c r="E6" s="19"/>
      <c r="F6" s="6"/>
      <c r="G6" s="20"/>
      <c r="K6" s="6"/>
      <c r="P6" s="15"/>
      <c r="R6" s="21"/>
      <c r="T6" s="16"/>
    </row>
    <row r="7" spans="1:20" ht="15" customHeight="1" thickBot="1" x14ac:dyDescent="0.4">
      <c r="A7" s="198" t="s">
        <v>33</v>
      </c>
      <c r="B7" s="199"/>
      <c r="C7" s="199"/>
      <c r="D7" s="200"/>
      <c r="E7" s="23">
        <v>5.03</v>
      </c>
      <c r="F7" s="4" t="s">
        <v>34</v>
      </c>
      <c r="G7" s="20"/>
      <c r="K7" s="6"/>
      <c r="P7" s="15"/>
      <c r="R7" s="21"/>
      <c r="T7" s="16"/>
    </row>
    <row r="8" spans="1:20" ht="15" customHeight="1" thickBot="1" x14ac:dyDescent="0.4">
      <c r="A8" s="198" t="s">
        <v>35</v>
      </c>
      <c r="B8" s="199"/>
      <c r="C8" s="199"/>
      <c r="D8" s="200"/>
      <c r="E8" s="23">
        <v>3.39</v>
      </c>
      <c r="F8" s="4" t="s">
        <v>34</v>
      </c>
      <c r="G8" s="20"/>
      <c r="K8" s="6"/>
      <c r="P8" s="15"/>
      <c r="R8" s="21"/>
      <c r="T8" s="16"/>
    </row>
    <row r="9" spans="1:20" ht="15" customHeight="1" thickBot="1" x14ac:dyDescent="0.4">
      <c r="A9" s="201" t="s">
        <v>36</v>
      </c>
      <c r="B9" s="202"/>
      <c r="C9" s="202"/>
      <c r="D9" s="203"/>
      <c r="E9" s="24">
        <v>8.42</v>
      </c>
      <c r="F9" s="5" t="s">
        <v>34</v>
      </c>
      <c r="G9" s="20"/>
      <c r="K9" s="6"/>
      <c r="P9" s="15"/>
      <c r="R9" s="21"/>
      <c r="T9" s="16"/>
    </row>
    <row r="10" spans="1:20" ht="15" customHeight="1" x14ac:dyDescent="0.35">
      <c r="A10" s="6"/>
      <c r="B10" s="6"/>
      <c r="C10" s="6"/>
      <c r="D10" s="6"/>
      <c r="E10" s="25"/>
      <c r="F10" s="6"/>
      <c r="G10" s="20"/>
      <c r="K10" s="6"/>
      <c r="P10" s="15"/>
      <c r="R10" s="21"/>
      <c r="T10" s="16"/>
    </row>
    <row r="11" spans="1:20" ht="15" customHeight="1" x14ac:dyDescent="0.35">
      <c r="A11" s="6" t="s">
        <v>32</v>
      </c>
      <c r="B11" s="26"/>
      <c r="E11" s="6" t="s">
        <v>37</v>
      </c>
      <c r="F11" s="6" t="s">
        <v>38</v>
      </c>
      <c r="G11" s="27"/>
      <c r="M11" s="13"/>
      <c r="N11" s="14"/>
      <c r="P11" s="15"/>
      <c r="Q11" s="14"/>
      <c r="T11" s="16"/>
    </row>
    <row r="12" spans="1:20" ht="15" customHeight="1" x14ac:dyDescent="0.35">
      <c r="A12" s="8" t="s">
        <v>39</v>
      </c>
      <c r="B12" s="26"/>
      <c r="E12" s="28" t="e">
        <f>VLOOKUP(D4,'Early Years '!$A$7:$T$14,5,0)+VLOOKUP(D4,'Early Years '!$A$6:$U$14,6,0)</f>
        <v>#N/A</v>
      </c>
      <c r="F12" s="29" t="e">
        <f>VLOOKUP(D4,'Early Years '!A7:T14,7,0)</f>
        <v>#N/A</v>
      </c>
      <c r="G12" s="30"/>
      <c r="M12" s="13"/>
      <c r="N12" s="14"/>
      <c r="P12" s="15"/>
      <c r="Q12" s="14"/>
      <c r="T12" s="16"/>
    </row>
    <row r="13" spans="1:20" ht="15" customHeight="1" x14ac:dyDescent="0.35">
      <c r="A13" s="8" t="s">
        <v>40</v>
      </c>
      <c r="B13" s="26"/>
      <c r="E13" s="28" t="e">
        <f>VLOOKUP(D4,'Early Years '!$A$7:$T$14,8,0)+VLOOKUP(D4,'Early Years '!$A$7:$T$14,9,0)</f>
        <v>#N/A</v>
      </c>
      <c r="F13" s="29" t="e">
        <f>VLOOKUP(D4,'Early Years '!$A$7:$U$15,10,0)</f>
        <v>#N/A</v>
      </c>
      <c r="G13" s="31"/>
      <c r="M13" s="13"/>
      <c r="N13" s="14"/>
      <c r="P13" s="15"/>
      <c r="Q13" s="14"/>
      <c r="T13" s="16"/>
    </row>
    <row r="14" spans="1:20" ht="15" customHeight="1" x14ac:dyDescent="0.35">
      <c r="A14" s="8" t="s">
        <v>41</v>
      </c>
      <c r="B14" s="26"/>
      <c r="E14" s="28" t="e">
        <f>VLOOKUP(D4,'Early Years '!$A$7:$T$14,11,0)+VLOOKUP(D4,'Early Years '!$A$7:$T$14,12,0)</f>
        <v>#N/A</v>
      </c>
      <c r="F14" s="29" t="e">
        <f>VLOOKUP(D4,'Early Years '!$A$7:$T$14,13,0)</f>
        <v>#N/A</v>
      </c>
      <c r="G14" s="148" t="e">
        <f>SUM(F12:F14)</f>
        <v>#N/A</v>
      </c>
      <c r="I14" s="8" t="s">
        <v>42</v>
      </c>
      <c r="M14" s="13">
        <v>2</v>
      </c>
      <c r="N14" s="14"/>
      <c r="P14" s="15"/>
      <c r="Q14" s="14"/>
      <c r="T14" s="16"/>
    </row>
    <row r="15" spans="1:20" ht="15" customHeight="1" x14ac:dyDescent="0.35">
      <c r="B15" s="26"/>
      <c r="E15" s="28"/>
      <c r="F15" s="29"/>
      <c r="G15" s="29"/>
      <c r="M15" s="13"/>
      <c r="N15" s="14"/>
      <c r="P15" s="15"/>
      <c r="Q15" s="14"/>
      <c r="T15" s="16"/>
    </row>
    <row r="16" spans="1:20" ht="15" customHeight="1" x14ac:dyDescent="0.35">
      <c r="B16" s="26"/>
      <c r="E16" s="28"/>
      <c r="F16" s="28"/>
      <c r="G16" s="29"/>
      <c r="M16" s="13"/>
      <c r="N16" s="14"/>
      <c r="P16" s="15"/>
      <c r="Q16" s="14"/>
      <c r="T16" s="16"/>
    </row>
    <row r="17" spans="1:25" ht="15" customHeight="1" thickBot="1" x14ac:dyDescent="0.4">
      <c r="A17" s="6" t="s">
        <v>43</v>
      </c>
      <c r="B17" s="17"/>
      <c r="C17" s="18"/>
      <c r="D17" s="22"/>
      <c r="E17" s="19"/>
      <c r="F17" s="6"/>
      <c r="G17" s="29"/>
      <c r="M17" s="13"/>
      <c r="N17" s="14"/>
      <c r="P17" s="15"/>
      <c r="Q17" s="14"/>
      <c r="T17" s="16"/>
    </row>
    <row r="18" spans="1:25" ht="15" customHeight="1" thickBot="1" x14ac:dyDescent="0.4">
      <c r="A18" s="198" t="s">
        <v>33</v>
      </c>
      <c r="B18" s="199"/>
      <c r="C18" s="199"/>
      <c r="D18" s="200"/>
      <c r="E18" s="23">
        <v>7.08</v>
      </c>
      <c r="F18" s="4" t="s">
        <v>34</v>
      </c>
      <c r="G18" s="29"/>
      <c r="M18" s="13"/>
      <c r="N18" s="14"/>
      <c r="P18" s="15"/>
      <c r="Q18" s="14"/>
      <c r="T18" s="16"/>
    </row>
    <row r="19" spans="1:25" ht="15" customHeight="1" x14ac:dyDescent="0.35">
      <c r="B19" s="26"/>
      <c r="E19" s="28"/>
      <c r="F19" s="28"/>
      <c r="G19" s="29"/>
      <c r="M19" s="13"/>
      <c r="N19" s="14"/>
      <c r="P19" s="15"/>
      <c r="Q19" s="14"/>
      <c r="T19" s="16"/>
    </row>
    <row r="20" spans="1:25" ht="15" customHeight="1" x14ac:dyDescent="0.35">
      <c r="A20" s="6" t="s">
        <v>43</v>
      </c>
      <c r="B20" s="26"/>
      <c r="E20" s="6" t="s">
        <v>37</v>
      </c>
      <c r="F20" s="6" t="s">
        <v>38</v>
      </c>
      <c r="G20" s="29"/>
      <c r="M20" s="13"/>
      <c r="N20" s="14"/>
      <c r="P20" s="15"/>
      <c r="Q20" s="14"/>
      <c r="T20" s="16"/>
    </row>
    <row r="21" spans="1:25" ht="15" customHeight="1" x14ac:dyDescent="0.35">
      <c r="A21" s="8" t="s">
        <v>39</v>
      </c>
      <c r="B21" s="26"/>
      <c r="E21" s="28" t="e">
        <f>VLOOKUP(D4,'Early Years '!A7:T14,14,0)</f>
        <v>#N/A</v>
      </c>
      <c r="F21" s="32" t="e">
        <f>VLOOKUP(D4,'Early Years '!$A$7:$T$14,15,0)</f>
        <v>#N/A</v>
      </c>
      <c r="G21" s="32"/>
      <c r="M21" s="13"/>
      <c r="N21" s="14"/>
      <c r="P21" s="15"/>
      <c r="Q21" s="14"/>
      <c r="T21" s="16"/>
    </row>
    <row r="22" spans="1:25" ht="15" customHeight="1" x14ac:dyDescent="0.35">
      <c r="A22" s="8" t="s">
        <v>40</v>
      </c>
      <c r="B22" s="26"/>
      <c r="E22" s="28" t="e">
        <f>VLOOKUP(D4,'Early Years '!A7:U15,16,0)</f>
        <v>#N/A</v>
      </c>
      <c r="F22" s="32" t="e">
        <f>VLOOKUP(D4,'Early Years '!$A$7:$T$14,17,0)</f>
        <v>#N/A</v>
      </c>
      <c r="G22" s="32"/>
      <c r="M22" s="13"/>
      <c r="N22" s="14"/>
      <c r="P22" s="15"/>
      <c r="Q22" s="14"/>
      <c r="T22" s="16"/>
    </row>
    <row r="23" spans="1:25" ht="15" customHeight="1" x14ac:dyDescent="0.35">
      <c r="A23" s="8" t="s">
        <v>41</v>
      </c>
      <c r="B23" s="26"/>
      <c r="E23" s="28" t="e">
        <f>VLOOKUP(D4,'Early Years '!A7:T14,18,0)</f>
        <v>#N/A</v>
      </c>
      <c r="F23" s="32" t="e">
        <f>VLOOKUP($D$4,'Early Years '!$A$7:$T$14,19,FALSE)</f>
        <v>#N/A</v>
      </c>
      <c r="G23" s="148" t="e">
        <f>SUM(F21:F23)</f>
        <v>#N/A</v>
      </c>
      <c r="I23" s="8" t="s">
        <v>42</v>
      </c>
      <c r="M23" s="13">
        <v>3</v>
      </c>
      <c r="N23" s="14"/>
      <c r="P23" s="15"/>
      <c r="Q23" s="14"/>
      <c r="T23" s="16"/>
    </row>
    <row r="24" spans="1:25" ht="15" customHeight="1" x14ac:dyDescent="0.35">
      <c r="B24" s="26"/>
      <c r="E24" s="28"/>
      <c r="F24" s="32"/>
      <c r="G24" s="29"/>
      <c r="M24" s="13"/>
      <c r="N24" s="14"/>
      <c r="P24" s="15"/>
      <c r="Q24" s="14"/>
      <c r="T24" s="16"/>
    </row>
    <row r="25" spans="1:25" ht="15" customHeight="1" x14ac:dyDescent="0.35">
      <c r="B25" s="26"/>
      <c r="E25" s="28"/>
      <c r="F25" s="32"/>
      <c r="G25" s="32"/>
      <c r="M25" s="13"/>
      <c r="N25" s="14"/>
      <c r="P25" s="15"/>
      <c r="Q25" s="14"/>
      <c r="T25" s="16"/>
    </row>
    <row r="26" spans="1:25" ht="15" customHeight="1" x14ac:dyDescent="0.35">
      <c r="B26" s="26"/>
      <c r="E26" s="28"/>
      <c r="F26" s="32"/>
      <c r="G26" s="32"/>
      <c r="M26" s="13"/>
      <c r="N26" s="14"/>
      <c r="P26" s="15"/>
      <c r="Q26" s="14"/>
      <c r="T26" s="16"/>
    </row>
    <row r="27" spans="1:25" ht="15" customHeight="1" x14ac:dyDescent="0.35">
      <c r="B27" s="26"/>
      <c r="E27" s="28"/>
      <c r="F27" s="32"/>
      <c r="G27" s="32"/>
      <c r="M27" s="13"/>
      <c r="N27" s="14"/>
      <c r="P27" s="15"/>
      <c r="Q27" s="14"/>
      <c r="T27" s="16"/>
    </row>
    <row r="28" spans="1:25" ht="15" customHeight="1" x14ac:dyDescent="0.35">
      <c r="A28" s="6" t="s">
        <v>44</v>
      </c>
      <c r="B28" s="26"/>
      <c r="F28" s="33"/>
      <c r="G28" s="29" t="e">
        <f>VLOOKUP(D4,'Early Years '!$A$7:$T$14,3,0)</f>
        <v>#N/A</v>
      </c>
      <c r="I28" s="8" t="s">
        <v>45</v>
      </c>
      <c r="M28" s="13">
        <v>4</v>
      </c>
      <c r="N28" s="14"/>
      <c r="P28" s="15"/>
      <c r="Q28" s="14"/>
      <c r="T28" s="16"/>
    </row>
    <row r="29" spans="1:25" ht="15" customHeight="1" x14ac:dyDescent="0.35">
      <c r="A29" s="6" t="s">
        <v>46</v>
      </c>
      <c r="B29" s="26"/>
      <c r="G29" s="29" t="e">
        <f>VLOOKUP($D$4,'Early Years '!$A$7:$T$14,4,FALSE)</f>
        <v>#N/A</v>
      </c>
      <c r="M29" s="13">
        <v>5</v>
      </c>
      <c r="N29" s="14"/>
      <c r="P29" s="15"/>
      <c r="Q29" s="14"/>
      <c r="T29" s="16"/>
    </row>
    <row r="30" spans="1:25" ht="15" customHeight="1" x14ac:dyDescent="0.35">
      <c r="A30" s="6"/>
      <c r="B30" s="26"/>
      <c r="G30" s="29"/>
      <c r="M30" s="13"/>
      <c r="N30" s="14"/>
      <c r="P30" s="15"/>
      <c r="Q30" s="14"/>
      <c r="T30" s="16"/>
    </row>
    <row r="31" spans="1:25" ht="15" customHeight="1" x14ac:dyDescent="0.35">
      <c r="B31" s="26"/>
      <c r="G31" s="31"/>
      <c r="M31" s="13"/>
      <c r="N31" s="14"/>
      <c r="P31" s="15"/>
      <c r="Q31" s="14"/>
      <c r="T31" s="16"/>
    </row>
    <row r="32" spans="1:25" ht="21" customHeight="1" thickBot="1" x14ac:dyDescent="0.5">
      <c r="A32" s="135" t="s">
        <v>47</v>
      </c>
      <c r="B32" s="136"/>
      <c r="C32" s="136"/>
      <c r="D32" s="136"/>
      <c r="E32" s="34"/>
      <c r="G32" s="137" t="e">
        <f>SUM(G14:G31)</f>
        <v>#N/A</v>
      </c>
      <c r="H32" s="34"/>
      <c r="I32" s="34"/>
      <c r="M32" s="8">
        <v>6</v>
      </c>
      <c r="N32" s="14"/>
      <c r="P32" s="15"/>
      <c r="Q32" s="14"/>
      <c r="R32" s="21"/>
      <c r="T32" s="16"/>
      <c r="X32" s="28"/>
      <c r="Y32" s="28"/>
    </row>
    <row r="33" spans="1:25" ht="21" customHeight="1" thickTop="1" x14ac:dyDescent="0.45">
      <c r="A33" s="135"/>
      <c r="B33" s="136"/>
      <c r="C33" s="136"/>
      <c r="D33" s="136"/>
      <c r="E33" s="34"/>
      <c r="G33" s="141"/>
      <c r="H33" s="34"/>
      <c r="I33" s="34"/>
      <c r="N33" s="14"/>
      <c r="P33" s="15"/>
      <c r="Q33" s="14"/>
      <c r="R33" s="21"/>
      <c r="T33" s="16"/>
      <c r="X33" s="28"/>
      <c r="Y33" s="28"/>
    </row>
    <row r="34" spans="1:25" ht="15" customHeight="1" x14ac:dyDescent="0.45">
      <c r="B34" s="142" t="s">
        <v>48</v>
      </c>
      <c r="C34" s="142"/>
      <c r="D34" s="142"/>
      <c r="E34" s="34"/>
      <c r="H34" s="34"/>
      <c r="I34" s="34"/>
      <c r="M34" s="15"/>
      <c r="N34" s="14"/>
      <c r="P34" s="15"/>
      <c r="Q34" s="14"/>
      <c r="R34" s="21"/>
      <c r="T34" s="16"/>
      <c r="X34" s="28"/>
      <c r="Y34" s="28"/>
    </row>
    <row r="35" spans="1:25" ht="15.75" customHeight="1" x14ac:dyDescent="0.35">
      <c r="B35" s="149" t="s">
        <v>49</v>
      </c>
      <c r="C35" s="150"/>
      <c r="D35" s="150"/>
      <c r="E35" s="151"/>
      <c r="F35" s="152"/>
      <c r="G35" s="150" t="s">
        <v>50</v>
      </c>
      <c r="H35" s="153"/>
      <c r="I35" s="154" t="s">
        <v>51</v>
      </c>
      <c r="J35" s="155" t="s">
        <v>52</v>
      </c>
      <c r="M35" s="15"/>
      <c r="N35" s="14"/>
      <c r="P35" s="15"/>
      <c r="Q35" s="14"/>
      <c r="R35" s="21"/>
      <c r="T35" s="16"/>
      <c r="X35" s="28"/>
      <c r="Y35" s="28"/>
    </row>
    <row r="36" spans="1:25" ht="11.65" customHeight="1" x14ac:dyDescent="0.35">
      <c r="B36" s="7"/>
      <c r="E36" s="9"/>
      <c r="G36" s="35"/>
      <c r="H36" s="9"/>
      <c r="I36" s="36"/>
      <c r="J36" s="37"/>
      <c r="M36" s="15"/>
      <c r="N36" s="14"/>
      <c r="P36" s="15"/>
      <c r="Q36" s="14"/>
      <c r="R36" s="21"/>
      <c r="T36" s="16"/>
      <c r="X36" s="28"/>
      <c r="Y36" s="28"/>
    </row>
    <row r="37" spans="1:25" ht="13.5" customHeight="1" x14ac:dyDescent="0.35">
      <c r="B37" s="7" t="s">
        <v>53</v>
      </c>
      <c r="E37" s="9"/>
      <c r="G37" s="16" t="e">
        <f>VLOOKUP($D$4,Deprivation!A4:S10,4,FALSE)</f>
        <v>#N/A</v>
      </c>
      <c r="H37" s="9"/>
      <c r="I37" s="38">
        <v>0</v>
      </c>
      <c r="J37" s="39">
        <v>0</v>
      </c>
      <c r="M37" s="15"/>
      <c r="N37" s="14"/>
      <c r="P37" s="15"/>
      <c r="Q37" s="14"/>
      <c r="R37" s="21"/>
      <c r="T37" s="16"/>
      <c r="X37" s="28"/>
      <c r="Y37" s="28"/>
    </row>
    <row r="38" spans="1:25" ht="12.75" customHeight="1" x14ac:dyDescent="0.35">
      <c r="B38" s="7" t="s">
        <v>54</v>
      </c>
      <c r="E38" s="9"/>
      <c r="G38" s="16" t="e">
        <f>VLOOKUP($D$4,Deprivation!A4:S10,5,FALSE)</f>
        <v>#N/A</v>
      </c>
      <c r="H38" s="9"/>
      <c r="I38" s="38">
        <v>172</v>
      </c>
      <c r="J38" s="39" t="e">
        <f>VLOOKUP($D$4,Deprivation!$A$4:$S$11,13,FALSE)</f>
        <v>#N/A</v>
      </c>
      <c r="K38" s="28"/>
      <c r="L38" s="28"/>
      <c r="N38" s="14"/>
      <c r="P38" s="15"/>
      <c r="Q38" s="14"/>
      <c r="R38" s="21"/>
      <c r="T38" s="16"/>
      <c r="X38" s="28"/>
      <c r="Y38" s="28"/>
    </row>
    <row r="39" spans="1:25" ht="12.75" customHeight="1" x14ac:dyDescent="0.35">
      <c r="B39" s="7" t="s">
        <v>55</v>
      </c>
      <c r="E39" s="9"/>
      <c r="G39" s="16" t="e">
        <f>VLOOKUP($D$4,Deprivation!A4:S10,6,FALSE)</f>
        <v>#N/A</v>
      </c>
      <c r="H39" s="9"/>
      <c r="I39" s="38">
        <v>344</v>
      </c>
      <c r="J39" s="39" t="e">
        <f>VLOOKUP($D$4,Deprivation!$A$4:$S$10,14,FALSE)</f>
        <v>#N/A</v>
      </c>
      <c r="K39" s="28"/>
      <c r="L39" s="28"/>
      <c r="N39" s="14"/>
      <c r="P39" s="15"/>
      <c r="Q39" s="14"/>
      <c r="R39" s="21"/>
      <c r="T39" s="16"/>
      <c r="X39" s="28"/>
      <c r="Y39" s="28"/>
    </row>
    <row r="40" spans="1:25" ht="12.75" customHeight="1" x14ac:dyDescent="0.35">
      <c r="B40" s="7" t="s">
        <v>56</v>
      </c>
      <c r="E40" s="9"/>
      <c r="G40" s="16" t="e">
        <f>VLOOKUP($D$4,Deprivation!A4:S10,7,FALSE)</f>
        <v>#N/A</v>
      </c>
      <c r="H40" s="9"/>
      <c r="I40" s="38">
        <v>516</v>
      </c>
      <c r="J40" s="39" t="e">
        <f>VLOOKUP($D$4,Deprivation!A4:S11,15,FALSE)</f>
        <v>#N/A</v>
      </c>
      <c r="K40" s="28"/>
      <c r="L40" s="28"/>
      <c r="N40" s="14"/>
      <c r="P40" s="15"/>
      <c r="Q40" s="14"/>
      <c r="R40" s="21"/>
      <c r="T40" s="16"/>
      <c r="X40" s="28"/>
      <c r="Y40" s="28"/>
    </row>
    <row r="41" spans="1:25" ht="12.75" customHeight="1" x14ac:dyDescent="0.35">
      <c r="B41" s="7" t="s">
        <v>57</v>
      </c>
      <c r="E41" s="9"/>
      <c r="G41" s="16" t="e">
        <f>VLOOKUP($D$4,Deprivation!$A$4:$S$11,8,FALSE)</f>
        <v>#N/A</v>
      </c>
      <c r="H41" s="9"/>
      <c r="I41" s="38">
        <v>688</v>
      </c>
      <c r="J41" s="39" t="e">
        <f>VLOOKUP($D$4,Deprivation!A4:S10,16,FALSE)</f>
        <v>#N/A</v>
      </c>
      <c r="N41" s="14"/>
      <c r="P41" s="15"/>
      <c r="Q41" s="14"/>
      <c r="R41" s="21"/>
      <c r="T41" s="16"/>
      <c r="X41" s="28"/>
      <c r="Y41" s="28"/>
    </row>
    <row r="42" spans="1:25" ht="12.75" customHeight="1" x14ac:dyDescent="0.35">
      <c r="B42" s="7" t="s">
        <v>58</v>
      </c>
      <c r="D42" s="6"/>
      <c r="E42" s="10"/>
      <c r="F42" s="6"/>
      <c r="G42" s="16" t="e">
        <f>VLOOKUP($D$4,Deprivation!$A$4:$S$10,9,FALSE)</f>
        <v>#N/A</v>
      </c>
      <c r="H42" s="10"/>
      <c r="I42" s="38">
        <v>860</v>
      </c>
      <c r="J42" s="39" t="e">
        <f>VLOOKUP($D$4,Deprivation!A4:S11,17,FALSE)</f>
        <v>#N/A</v>
      </c>
      <c r="K42" s="40"/>
      <c r="L42" s="40"/>
      <c r="N42" s="14"/>
      <c r="P42" s="15"/>
      <c r="Q42" s="14"/>
      <c r="R42" s="21"/>
      <c r="T42" s="16"/>
      <c r="X42" s="28"/>
      <c r="Y42" s="28"/>
    </row>
    <row r="43" spans="1:25" ht="12.75" customHeight="1" x14ac:dyDescent="0.35">
      <c r="B43" s="7" t="s">
        <v>59</v>
      </c>
      <c r="G43" s="16" t="e">
        <f>VLOOKUP($D$4,Deprivation!$A$4:$T$11,10,FALSE)</f>
        <v>#N/A</v>
      </c>
      <c r="H43" s="34"/>
      <c r="I43" s="38">
        <v>1032</v>
      </c>
      <c r="J43" s="39" t="e">
        <f>VLOOKUP(D4,Deprivation!A4:S11,17,0)</f>
        <v>#N/A</v>
      </c>
      <c r="N43" s="14"/>
      <c r="P43" s="15"/>
      <c r="Q43" s="14"/>
      <c r="R43" s="21"/>
      <c r="T43" s="16"/>
      <c r="X43" s="28"/>
      <c r="Y43" s="28"/>
    </row>
    <row r="44" spans="1:25" ht="12.75" customHeight="1" x14ac:dyDescent="0.35">
      <c r="B44" s="7"/>
      <c r="G44" s="16"/>
      <c r="H44" s="34"/>
      <c r="I44" s="9"/>
      <c r="J44" s="39"/>
      <c r="M44" s="15"/>
      <c r="N44" s="14"/>
      <c r="P44" s="15"/>
      <c r="Q44" s="14"/>
      <c r="R44" s="21"/>
      <c r="T44" s="16"/>
      <c r="X44" s="28"/>
      <c r="Y44" s="28"/>
    </row>
    <row r="45" spans="1:25" ht="14.5" customHeight="1" x14ac:dyDescent="0.35">
      <c r="B45" s="130"/>
      <c r="C45" s="131"/>
      <c r="D45" s="131"/>
      <c r="E45" s="131"/>
      <c r="F45" s="131"/>
      <c r="G45" s="132"/>
      <c r="H45" s="131"/>
      <c r="I45" s="131"/>
      <c r="J45" s="133" t="e">
        <f>SUM(J37:J43)</f>
        <v>#N/A</v>
      </c>
      <c r="K45" s="28"/>
      <c r="N45" s="14"/>
      <c r="P45" s="15"/>
      <c r="Q45" s="14"/>
      <c r="R45" s="21"/>
      <c r="T45" s="16"/>
      <c r="X45" s="28"/>
      <c r="Y45" s="28"/>
    </row>
    <row r="46" spans="1:25" ht="18" customHeight="1" x14ac:dyDescent="0.35">
      <c r="G46" s="16"/>
      <c r="J46" s="40"/>
      <c r="K46" s="28"/>
      <c r="N46" s="14"/>
      <c r="P46" s="15"/>
      <c r="Q46" s="14"/>
      <c r="R46" s="21"/>
      <c r="T46" s="16"/>
      <c r="X46" s="28"/>
      <c r="Y46" s="28"/>
    </row>
    <row r="47" spans="1:25" ht="15" customHeight="1" x14ac:dyDescent="0.35">
      <c r="B47" s="149" t="s">
        <v>60</v>
      </c>
      <c r="C47" s="150"/>
      <c r="D47" s="150"/>
      <c r="E47" s="150"/>
      <c r="F47" s="152"/>
      <c r="G47" s="156" t="s">
        <v>61</v>
      </c>
      <c r="H47" s="150"/>
      <c r="I47" s="150" t="s">
        <v>62</v>
      </c>
      <c r="J47" s="157" t="s">
        <v>52</v>
      </c>
      <c r="K47" s="28"/>
      <c r="N47" s="14"/>
      <c r="P47" s="15"/>
      <c r="Q47" s="14"/>
      <c r="R47" s="21"/>
      <c r="T47" s="16"/>
      <c r="X47" s="28"/>
      <c r="Y47" s="28"/>
    </row>
    <row r="48" spans="1:25" x14ac:dyDescent="0.35">
      <c r="B48" s="7" t="s">
        <v>63</v>
      </c>
      <c r="G48" s="8" t="e">
        <f>VLOOKUP($D$4,Deprivation!A4:AB10,25,FALSE)</f>
        <v>#N/A</v>
      </c>
      <c r="I48" s="134">
        <v>0.18</v>
      </c>
      <c r="J48" s="128" t="e">
        <f>VLOOKUP($D$4,Deprivation!$A$4:$AB$11,20,FALSE)</f>
        <v>#N/A</v>
      </c>
    </row>
    <row r="49" spans="2:25" ht="16.5" customHeight="1" x14ac:dyDescent="0.35">
      <c r="B49" s="7" t="s">
        <v>64</v>
      </c>
      <c r="G49" s="8" t="e">
        <f>VLOOKUP($D$4,Deprivation!A5:AB11,26,FALSE)</f>
        <v>#N/A</v>
      </c>
      <c r="I49" s="134">
        <v>0.18</v>
      </c>
      <c r="J49" s="128" t="e">
        <f>VLOOKUP($D$4,Deprivation!$A$4:$AB$11,21,FALSE)</f>
        <v>#N/A</v>
      </c>
      <c r="K49" s="28"/>
      <c r="N49" s="14"/>
      <c r="P49" s="15"/>
      <c r="Q49" s="14"/>
      <c r="R49" s="21"/>
      <c r="T49" s="16"/>
      <c r="X49" s="28"/>
      <c r="Y49" s="28"/>
    </row>
    <row r="50" spans="2:25" ht="15" customHeight="1" x14ac:dyDescent="0.35">
      <c r="B50" s="7" t="s">
        <v>65</v>
      </c>
      <c r="G50" s="8" t="e">
        <f>VLOOKUP($D$4,Deprivation!A6:AB12,27,FALSE)</f>
        <v>#N/A</v>
      </c>
      <c r="I50" s="134">
        <v>0.18</v>
      </c>
      <c r="J50" s="128" t="e">
        <f>VLOOKUP($D$4,Deprivation!$A$4:$AB$11,22,FALSE)</f>
        <v>#N/A</v>
      </c>
      <c r="K50" s="28"/>
      <c r="N50" s="14"/>
      <c r="P50" s="15"/>
      <c r="Q50" s="14"/>
      <c r="R50" s="21"/>
      <c r="T50" s="16"/>
      <c r="X50" s="28"/>
      <c r="Y50" s="28"/>
    </row>
    <row r="51" spans="2:25" ht="14.25" customHeight="1" x14ac:dyDescent="0.35">
      <c r="B51" s="7"/>
      <c r="G51" s="16"/>
      <c r="J51" s="129"/>
      <c r="K51" s="28"/>
      <c r="N51" s="14"/>
      <c r="P51" s="15"/>
      <c r="Q51" s="14"/>
      <c r="R51" s="21"/>
      <c r="T51" s="16"/>
      <c r="X51" s="28"/>
      <c r="Y51" s="28"/>
    </row>
    <row r="52" spans="2:25" ht="15.75" customHeight="1" x14ac:dyDescent="0.35">
      <c r="B52" s="130"/>
      <c r="C52" s="131"/>
      <c r="D52" s="131"/>
      <c r="E52" s="131"/>
      <c r="F52" s="131"/>
      <c r="G52" s="132"/>
      <c r="H52" s="131"/>
      <c r="I52" s="131"/>
      <c r="J52" s="133" t="e">
        <f>SUM(J48:J51)</f>
        <v>#N/A</v>
      </c>
      <c r="K52" s="28"/>
      <c r="N52" s="14"/>
      <c r="P52" s="15"/>
      <c r="Q52" s="14"/>
      <c r="R52" s="21"/>
      <c r="T52" s="16"/>
      <c r="X52" s="28"/>
      <c r="Y52" s="28"/>
    </row>
    <row r="53" spans="2:25" ht="15.75" customHeight="1" x14ac:dyDescent="0.35">
      <c r="G53" s="16"/>
      <c r="J53" s="127"/>
      <c r="K53" s="28"/>
      <c r="N53" s="14"/>
      <c r="P53" s="15"/>
      <c r="Q53" s="14"/>
      <c r="R53" s="21"/>
      <c r="T53" s="16"/>
      <c r="X53" s="28"/>
      <c r="Y53" s="28"/>
    </row>
    <row r="54" spans="2:25" ht="11.65" customHeight="1" x14ac:dyDescent="0.35">
      <c r="B54" s="6" t="s">
        <v>30</v>
      </c>
      <c r="F54" s="41"/>
      <c r="G54" s="28"/>
      <c r="J54" s="28"/>
      <c r="M54" s="15"/>
      <c r="N54" s="14"/>
      <c r="P54" s="15"/>
      <c r="Q54" s="14"/>
      <c r="R54" s="21"/>
      <c r="T54" s="16"/>
    </row>
    <row r="55" spans="2:25" ht="12.75" customHeight="1" x14ac:dyDescent="0.35">
      <c r="B55" s="8">
        <v>1</v>
      </c>
      <c r="C55" s="204" t="s">
        <v>66</v>
      </c>
      <c r="D55" s="204"/>
      <c r="E55" s="204"/>
      <c r="F55" s="204"/>
      <c r="G55" s="204"/>
      <c r="H55" s="204"/>
      <c r="I55" s="204"/>
      <c r="J55" s="204"/>
      <c r="K55" s="204"/>
      <c r="L55" s="204"/>
      <c r="M55" s="204"/>
      <c r="N55" s="14"/>
      <c r="P55" s="15"/>
      <c r="Q55" s="14"/>
      <c r="R55" s="21"/>
      <c r="T55" s="16"/>
    </row>
    <row r="56" spans="2:25" ht="12.75" customHeight="1" x14ac:dyDescent="0.35">
      <c r="B56" s="8">
        <v>2</v>
      </c>
      <c r="C56" s="204" t="s">
        <v>67</v>
      </c>
      <c r="D56" s="204"/>
      <c r="E56" s="204"/>
      <c r="F56" s="204"/>
      <c r="G56" s="204"/>
      <c r="H56" s="204"/>
      <c r="I56" s="204"/>
      <c r="J56" s="204"/>
      <c r="K56" s="204"/>
      <c r="L56" s="204"/>
      <c r="M56" s="204"/>
      <c r="N56" s="14"/>
      <c r="P56" s="15"/>
      <c r="Q56" s="14"/>
      <c r="R56" s="21"/>
      <c r="T56" s="16"/>
    </row>
    <row r="57" spans="2:25" ht="12.75" customHeight="1" x14ac:dyDescent="0.35">
      <c r="C57" s="197" t="s">
        <v>68</v>
      </c>
      <c r="D57" s="197"/>
      <c r="E57" s="197"/>
      <c r="F57" s="197"/>
      <c r="G57" s="197"/>
      <c r="H57" s="197"/>
      <c r="I57" s="197"/>
      <c r="J57" s="197"/>
      <c r="K57" s="197"/>
      <c r="L57" s="197"/>
      <c r="M57" s="197"/>
      <c r="N57" s="14"/>
      <c r="P57" s="15"/>
      <c r="Q57" s="14"/>
      <c r="R57" s="21"/>
      <c r="T57" s="16"/>
    </row>
    <row r="58" spans="2:25" ht="12.75" customHeight="1" x14ac:dyDescent="0.35">
      <c r="B58" s="8">
        <v>3</v>
      </c>
      <c r="C58" s="197" t="s">
        <v>69</v>
      </c>
      <c r="D58" s="197"/>
      <c r="E58" s="197"/>
      <c r="F58" s="197"/>
      <c r="G58" s="197"/>
      <c r="H58" s="197"/>
      <c r="I58" s="197"/>
      <c r="J58" s="197"/>
      <c r="K58" s="197"/>
      <c r="L58" s="197"/>
      <c r="M58" s="197"/>
      <c r="N58" s="14"/>
      <c r="P58" s="15"/>
      <c r="Q58" s="14"/>
      <c r="R58" s="21"/>
      <c r="T58" s="16"/>
    </row>
    <row r="59" spans="2:25" ht="12.75" customHeight="1" x14ac:dyDescent="0.35">
      <c r="C59" s="197" t="s">
        <v>70</v>
      </c>
      <c r="D59" s="197"/>
      <c r="E59" s="197"/>
      <c r="F59" s="197"/>
      <c r="G59" s="197"/>
      <c r="H59" s="197"/>
      <c r="I59" s="197"/>
      <c r="J59" s="197"/>
      <c r="K59" s="197"/>
      <c r="L59" s="197"/>
      <c r="M59" s="197"/>
      <c r="N59" s="14"/>
      <c r="P59" s="15"/>
      <c r="Q59" s="14"/>
      <c r="R59" s="21"/>
      <c r="T59" s="16"/>
    </row>
    <row r="60" spans="2:25" ht="12.75" customHeight="1" x14ac:dyDescent="0.35">
      <c r="C60" s="197" t="s">
        <v>71</v>
      </c>
      <c r="D60" s="197"/>
      <c r="E60" s="197"/>
      <c r="F60" s="197"/>
      <c r="G60" s="197"/>
      <c r="H60" s="197"/>
      <c r="I60" s="197"/>
      <c r="J60" s="197"/>
      <c r="K60" s="197"/>
      <c r="L60" s="197"/>
      <c r="M60" s="197"/>
      <c r="N60" s="14"/>
      <c r="P60" s="15"/>
      <c r="Q60" s="14"/>
      <c r="R60" s="21"/>
      <c r="T60" s="16"/>
    </row>
    <row r="61" spans="2:25" ht="12.75" customHeight="1" x14ac:dyDescent="0.35">
      <c r="B61" s="8">
        <v>4</v>
      </c>
      <c r="C61" s="194" t="s">
        <v>72</v>
      </c>
      <c r="D61" s="194"/>
      <c r="E61" s="194"/>
      <c r="F61" s="194"/>
      <c r="G61" s="194"/>
      <c r="H61" s="194"/>
      <c r="I61" s="194"/>
      <c r="J61" s="194"/>
      <c r="K61" s="194"/>
      <c r="L61" s="194"/>
      <c r="M61" s="194"/>
      <c r="N61" s="14"/>
      <c r="P61" s="15"/>
      <c r="Q61" s="14"/>
      <c r="R61" s="21"/>
      <c r="T61" s="16"/>
    </row>
    <row r="62" spans="2:25" ht="12.75" customHeight="1" x14ac:dyDescent="0.35">
      <c r="C62" s="194" t="s">
        <v>73</v>
      </c>
      <c r="D62" s="194"/>
      <c r="E62" s="194"/>
      <c r="F62" s="194"/>
      <c r="G62" s="194"/>
      <c r="H62" s="194"/>
      <c r="I62" s="194"/>
      <c r="J62" s="194"/>
      <c r="K62" s="194"/>
      <c r="L62" s="194"/>
      <c r="M62" s="194"/>
      <c r="N62" s="14"/>
      <c r="P62" s="15"/>
      <c r="Q62" s="14"/>
      <c r="R62" s="21"/>
      <c r="T62" s="16"/>
    </row>
    <row r="63" spans="2:25" ht="12.75" customHeight="1" x14ac:dyDescent="0.35">
      <c r="C63" s="8" t="s">
        <v>74</v>
      </c>
      <c r="N63" s="14"/>
      <c r="P63" s="15"/>
      <c r="Q63" s="14"/>
      <c r="R63" s="21"/>
      <c r="T63" s="16"/>
    </row>
    <row r="64" spans="2:25" ht="12.75" customHeight="1" x14ac:dyDescent="0.35">
      <c r="B64" s="8">
        <v>5</v>
      </c>
      <c r="C64" s="196" t="s">
        <v>75</v>
      </c>
      <c r="D64" s="196"/>
      <c r="E64" s="196"/>
      <c r="F64" s="196"/>
      <c r="G64" s="196"/>
      <c r="H64" s="196"/>
      <c r="I64" s="196"/>
      <c r="J64" s="196"/>
      <c r="K64" s="196"/>
      <c r="L64" s="196"/>
      <c r="M64" s="196"/>
      <c r="N64" s="14"/>
      <c r="P64" s="15"/>
      <c r="Q64" s="14"/>
      <c r="R64" s="21"/>
      <c r="T64" s="16"/>
    </row>
    <row r="65" spans="1:20" ht="12.75" customHeight="1" x14ac:dyDescent="0.35">
      <c r="B65" s="11">
        <v>6</v>
      </c>
      <c r="C65" s="8" t="s">
        <v>76</v>
      </c>
      <c r="D65" s="42"/>
      <c r="E65" s="42"/>
      <c r="F65" s="42"/>
      <c r="G65" s="42"/>
      <c r="H65" s="42"/>
      <c r="I65" s="42"/>
      <c r="J65" s="42"/>
      <c r="K65" s="42"/>
      <c r="L65" s="42"/>
      <c r="M65" s="42"/>
      <c r="N65" s="14"/>
      <c r="P65" s="15"/>
      <c r="Q65" s="14"/>
      <c r="R65" s="21"/>
      <c r="T65" s="16"/>
    </row>
    <row r="66" spans="1:20" ht="12.75" customHeight="1" x14ac:dyDescent="0.35">
      <c r="C66" s="11"/>
      <c r="D66" s="11"/>
      <c r="E66" s="11"/>
      <c r="M66" s="15"/>
      <c r="N66" s="14"/>
      <c r="P66" s="15"/>
      <c r="Q66" s="14"/>
      <c r="R66" s="21"/>
      <c r="T66" s="16"/>
    </row>
    <row r="67" spans="1:20" ht="12.75" customHeight="1" x14ac:dyDescent="0.35">
      <c r="A67" s="43"/>
      <c r="B67" s="18"/>
      <c r="C67" s="6"/>
      <c r="D67" s="6"/>
      <c r="E67" s="6"/>
      <c r="M67" s="15"/>
      <c r="N67" s="14"/>
      <c r="P67" s="15"/>
      <c r="Q67" s="14"/>
      <c r="R67" s="21"/>
      <c r="T67" s="16"/>
    </row>
    <row r="68" spans="1:20" ht="12.75" customHeight="1" x14ac:dyDescent="0.35">
      <c r="A68" s="26"/>
      <c r="B68" s="26"/>
      <c r="M68" s="15"/>
      <c r="N68" s="14"/>
      <c r="P68" s="15"/>
      <c r="Q68" s="14"/>
      <c r="R68" s="21"/>
      <c r="T68" s="16"/>
    </row>
    <row r="69" spans="1:20" ht="12.75" customHeight="1" x14ac:dyDescent="0.35">
      <c r="C69" s="6"/>
      <c r="D69" s="6"/>
      <c r="E69" s="44"/>
      <c r="M69" s="15"/>
      <c r="N69" s="14"/>
      <c r="P69" s="15"/>
      <c r="Q69" s="14"/>
      <c r="R69" s="21"/>
      <c r="T69" s="16"/>
    </row>
    <row r="70" spans="1:20" ht="12.75" customHeight="1" x14ac:dyDescent="0.35">
      <c r="M70" s="15"/>
      <c r="N70" s="14"/>
      <c r="P70" s="15"/>
      <c r="Q70" s="14"/>
      <c r="R70" s="21"/>
      <c r="T70" s="16"/>
    </row>
    <row r="71" spans="1:20" ht="12.75" customHeight="1" x14ac:dyDescent="0.35">
      <c r="A71" s="43"/>
      <c r="B71" s="18"/>
      <c r="C71" s="11"/>
      <c r="D71" s="11"/>
      <c r="E71" s="11"/>
      <c r="M71" s="15"/>
      <c r="N71" s="14"/>
      <c r="P71" s="15"/>
      <c r="Q71" s="14"/>
      <c r="R71" s="21"/>
      <c r="T71" s="16"/>
    </row>
    <row r="72" spans="1:20" ht="12.75" customHeight="1" x14ac:dyDescent="0.35">
      <c r="A72" s="26"/>
      <c r="B72" s="11"/>
      <c r="C72" s="11"/>
      <c r="D72" s="11"/>
      <c r="E72" s="11"/>
      <c r="M72" s="15"/>
      <c r="N72" s="14"/>
      <c r="P72" s="15"/>
      <c r="Q72" s="14"/>
      <c r="R72" s="21"/>
      <c r="T72" s="16"/>
    </row>
    <row r="73" spans="1:20" ht="12.75" customHeight="1" x14ac:dyDescent="0.35">
      <c r="C73" s="11"/>
      <c r="D73" s="11"/>
      <c r="E73" s="11"/>
      <c r="M73" s="15"/>
      <c r="N73" s="14"/>
      <c r="P73" s="15"/>
      <c r="Q73" s="14"/>
      <c r="R73" s="21"/>
      <c r="T73" s="16"/>
    </row>
    <row r="74" spans="1:20" ht="12.75" customHeight="1" x14ac:dyDescent="0.35">
      <c r="C74" s="11"/>
      <c r="D74" s="11"/>
      <c r="E74" s="45"/>
      <c r="M74" s="15"/>
      <c r="N74" s="14"/>
      <c r="P74" s="15"/>
      <c r="Q74" s="14"/>
      <c r="R74" s="21"/>
      <c r="T74" s="16"/>
    </row>
    <row r="75" spans="1:20" ht="12.75" customHeight="1" x14ac:dyDescent="0.35">
      <c r="C75" s="11"/>
      <c r="D75" s="11"/>
      <c r="E75" s="45"/>
      <c r="M75" s="15"/>
      <c r="N75" s="14"/>
      <c r="P75" s="15"/>
      <c r="Q75" s="14"/>
      <c r="R75" s="21"/>
      <c r="T75" s="16"/>
    </row>
    <row r="76" spans="1:20" ht="12.75" customHeight="1" x14ac:dyDescent="0.35">
      <c r="C76" s="11"/>
      <c r="D76" s="11"/>
      <c r="E76" s="45"/>
      <c r="M76" s="15"/>
      <c r="N76" s="14"/>
      <c r="P76" s="15"/>
      <c r="Q76" s="14"/>
      <c r="R76" s="21"/>
      <c r="T76" s="16"/>
    </row>
    <row r="77" spans="1:20" ht="12.75" customHeight="1" x14ac:dyDescent="0.35">
      <c r="C77" s="11"/>
      <c r="D77" s="11"/>
      <c r="E77" s="45"/>
      <c r="M77" s="15"/>
      <c r="N77" s="14"/>
      <c r="P77" s="15"/>
      <c r="Q77" s="14"/>
      <c r="R77" s="21"/>
      <c r="T77" s="16"/>
    </row>
    <row r="78" spans="1:20" ht="12.75" customHeight="1" x14ac:dyDescent="0.35">
      <c r="C78" s="11"/>
      <c r="D78" s="11"/>
      <c r="E78" s="45"/>
      <c r="M78" s="15"/>
      <c r="N78" s="14"/>
      <c r="P78" s="15"/>
      <c r="Q78" s="14"/>
      <c r="R78" s="21"/>
      <c r="T78" s="16"/>
    </row>
    <row r="79" spans="1:20" ht="12.75" customHeight="1" x14ac:dyDescent="0.35">
      <c r="C79" s="11"/>
      <c r="D79" s="11"/>
      <c r="E79" s="45"/>
      <c r="M79" s="15"/>
      <c r="N79" s="14"/>
      <c r="P79" s="15"/>
      <c r="Q79" s="14"/>
      <c r="R79" s="21"/>
      <c r="T79" s="16"/>
    </row>
    <row r="80" spans="1:20" ht="12.75" customHeight="1" x14ac:dyDescent="0.35">
      <c r="B80" s="11"/>
      <c r="C80" s="11"/>
      <c r="D80" s="11"/>
      <c r="E80" s="11"/>
      <c r="M80" s="15"/>
      <c r="N80" s="14"/>
      <c r="P80" s="15"/>
      <c r="Q80" s="14"/>
      <c r="R80" s="21"/>
      <c r="T80" s="16"/>
    </row>
    <row r="81" spans="2:20" ht="12.75" customHeight="1" x14ac:dyDescent="0.35">
      <c r="C81" s="11"/>
      <c r="D81" s="11"/>
      <c r="E81" s="11"/>
      <c r="M81" s="15"/>
      <c r="N81" s="14"/>
      <c r="P81" s="15"/>
      <c r="Q81" s="14"/>
      <c r="R81" s="21"/>
      <c r="T81" s="16"/>
    </row>
    <row r="82" spans="2:20" ht="12.75" customHeight="1" x14ac:dyDescent="0.35">
      <c r="B82" s="18"/>
      <c r="C82" s="6"/>
      <c r="D82" s="6"/>
      <c r="E82" s="6"/>
      <c r="M82" s="15"/>
      <c r="N82" s="14"/>
      <c r="P82" s="15"/>
      <c r="Q82" s="14"/>
      <c r="R82" s="21"/>
      <c r="T82" s="16"/>
    </row>
    <row r="83" spans="2:20" ht="12.75" customHeight="1" x14ac:dyDescent="0.35">
      <c r="M83" s="15"/>
      <c r="N83" s="14"/>
      <c r="P83" s="15"/>
      <c r="Q83" s="14"/>
      <c r="R83" s="21"/>
      <c r="T83" s="16"/>
    </row>
    <row r="84" spans="2:20" ht="12.75" customHeight="1" x14ac:dyDescent="0.35">
      <c r="M84" s="15"/>
      <c r="N84" s="14"/>
      <c r="P84" s="15"/>
      <c r="Q84" s="14"/>
      <c r="R84" s="21"/>
      <c r="T84" s="16"/>
    </row>
    <row r="85" spans="2:20" ht="12.75" customHeight="1" x14ac:dyDescent="0.35">
      <c r="B85" s="6"/>
      <c r="C85" s="6"/>
      <c r="D85" s="6"/>
      <c r="E85" s="6"/>
      <c r="M85" s="15"/>
      <c r="N85" s="14"/>
      <c r="P85" s="15"/>
      <c r="Q85" s="14"/>
      <c r="R85" s="21"/>
      <c r="T85" s="16"/>
    </row>
    <row r="86" spans="2:20" ht="12.75" customHeight="1" x14ac:dyDescent="0.35">
      <c r="C86" s="6"/>
      <c r="D86" s="6"/>
      <c r="E86" s="6"/>
      <c r="M86" s="15"/>
      <c r="N86" s="14"/>
      <c r="P86" s="15"/>
      <c r="Q86" s="14"/>
      <c r="R86" s="21"/>
      <c r="T86" s="16"/>
    </row>
    <row r="87" spans="2:20" ht="12.75" customHeight="1" x14ac:dyDescent="0.35">
      <c r="B87" s="11"/>
      <c r="M87" s="15"/>
      <c r="N87" s="14"/>
      <c r="P87" s="15"/>
      <c r="Q87" s="14"/>
      <c r="R87" s="21"/>
      <c r="T87" s="16"/>
    </row>
    <row r="88" spans="2:20" ht="12.75" customHeight="1" x14ac:dyDescent="0.35">
      <c r="M88" s="15"/>
      <c r="N88" s="14"/>
      <c r="P88" s="15"/>
      <c r="Q88" s="14"/>
      <c r="R88" s="21"/>
      <c r="T88" s="16"/>
    </row>
    <row r="89" spans="2:20" ht="12.75" customHeight="1" x14ac:dyDescent="0.35">
      <c r="B89" s="18"/>
      <c r="M89" s="15"/>
      <c r="N89" s="14"/>
      <c r="P89" s="15"/>
      <c r="Q89" s="14"/>
      <c r="R89" s="21"/>
      <c r="T89" s="16"/>
    </row>
    <row r="90" spans="2:20" ht="12.75" customHeight="1" x14ac:dyDescent="0.35">
      <c r="M90" s="15"/>
      <c r="N90" s="14"/>
      <c r="P90" s="15"/>
      <c r="Q90" s="14"/>
      <c r="R90" s="21"/>
      <c r="T90" s="16"/>
    </row>
    <row r="91" spans="2:20" ht="12.75" customHeight="1" x14ac:dyDescent="0.35">
      <c r="M91" s="15"/>
      <c r="N91" s="14"/>
      <c r="P91" s="15"/>
      <c r="Q91" s="14"/>
      <c r="R91" s="21"/>
      <c r="T91" s="16"/>
    </row>
    <row r="92" spans="2:20" ht="12.75" customHeight="1" x14ac:dyDescent="0.35">
      <c r="B92" s="6"/>
      <c r="M92" s="15"/>
      <c r="N92" s="14"/>
      <c r="P92" s="15"/>
      <c r="Q92" s="14"/>
      <c r="R92" s="21"/>
      <c r="T92" s="16"/>
    </row>
    <row r="93" spans="2:20" ht="12.75" customHeight="1" x14ac:dyDescent="0.35">
      <c r="M93" s="15"/>
      <c r="N93" s="14"/>
      <c r="P93" s="15"/>
      <c r="Q93" s="14"/>
      <c r="R93" s="21"/>
      <c r="T93" s="16"/>
    </row>
    <row r="94" spans="2:20" ht="12.75" customHeight="1" x14ac:dyDescent="0.35">
      <c r="M94" s="15"/>
      <c r="N94" s="14"/>
      <c r="P94" s="15"/>
      <c r="Q94" s="14"/>
      <c r="R94" s="21"/>
      <c r="T94" s="16"/>
    </row>
    <row r="95" spans="2:20" ht="12.75" customHeight="1" x14ac:dyDescent="0.35">
      <c r="M95" s="15"/>
      <c r="N95" s="14"/>
      <c r="P95" s="15"/>
      <c r="Q95" s="14"/>
      <c r="R95" s="21"/>
      <c r="T95" s="16"/>
    </row>
    <row r="96" spans="2:20" ht="12.75" customHeight="1" x14ac:dyDescent="0.35">
      <c r="M96" s="15"/>
      <c r="N96" s="14"/>
      <c r="P96" s="15"/>
      <c r="Q96" s="14"/>
      <c r="R96" s="21"/>
      <c r="T96" s="16"/>
    </row>
    <row r="97" spans="13:18" ht="12.75" customHeight="1" x14ac:dyDescent="0.35">
      <c r="M97" s="15"/>
      <c r="N97" s="14"/>
      <c r="P97" s="15"/>
      <c r="Q97" s="14"/>
      <c r="R97" s="21"/>
    </row>
    <row r="98" spans="13:18" ht="12.75" customHeight="1" x14ac:dyDescent="0.35">
      <c r="M98" s="15"/>
      <c r="N98" s="14"/>
      <c r="P98" s="15"/>
      <c r="Q98" s="14"/>
      <c r="R98" s="21"/>
    </row>
    <row r="99" spans="13:18" ht="12.75" customHeight="1" x14ac:dyDescent="0.35">
      <c r="M99" s="15"/>
      <c r="N99" s="14"/>
      <c r="P99" s="15"/>
      <c r="Q99" s="14"/>
      <c r="R99" s="21"/>
    </row>
    <row r="100" spans="13:18" ht="12.75" customHeight="1" x14ac:dyDescent="0.35">
      <c r="M100" s="15"/>
      <c r="N100" s="14"/>
      <c r="P100" s="15"/>
      <c r="Q100" s="14"/>
      <c r="R100" s="21"/>
    </row>
    <row r="101" spans="13:18" ht="12.75" customHeight="1" x14ac:dyDescent="0.35">
      <c r="N101" s="14"/>
      <c r="P101" s="15"/>
      <c r="R101" s="21"/>
    </row>
    <row r="102" spans="13:18" ht="12.75" customHeight="1" x14ac:dyDescent="0.35">
      <c r="N102" s="14"/>
      <c r="P102" s="15"/>
      <c r="R102" s="21"/>
    </row>
    <row r="103" spans="13:18" ht="12.75" customHeight="1" x14ac:dyDescent="0.35">
      <c r="N103" s="14"/>
      <c r="P103" s="15"/>
      <c r="R103" s="21"/>
    </row>
    <row r="104" spans="13:18" ht="12.75" customHeight="1" x14ac:dyDescent="0.35">
      <c r="R104" s="21"/>
    </row>
    <row r="105" spans="13:18" ht="12.75" customHeight="1" x14ac:dyDescent="0.35">
      <c r="R105" s="21"/>
    </row>
    <row r="106" spans="13:18" ht="12.75" customHeight="1" x14ac:dyDescent="0.35">
      <c r="R106" s="21"/>
    </row>
    <row r="107" spans="13:18" ht="12.75" customHeight="1" x14ac:dyDescent="0.35">
      <c r="R107" s="21"/>
    </row>
    <row r="108" spans="13:18" ht="12.75" customHeight="1" x14ac:dyDescent="0.35">
      <c r="R108" s="21"/>
    </row>
    <row r="109" spans="13:18" ht="12.75" customHeight="1" x14ac:dyDescent="0.35">
      <c r="R109" s="21"/>
    </row>
    <row r="110" spans="13:18" ht="12.75" customHeight="1" x14ac:dyDescent="0.35">
      <c r="R110" s="21"/>
    </row>
    <row r="111" spans="13:18" ht="12.75" customHeight="1" x14ac:dyDescent="0.35">
      <c r="R111" s="21"/>
    </row>
    <row r="112" spans="13:18" ht="12.75" customHeight="1" x14ac:dyDescent="0.35">
      <c r="R112" s="21"/>
    </row>
    <row r="113" spans="18:18" ht="12.75" customHeight="1" x14ac:dyDescent="0.35">
      <c r="R113" s="21"/>
    </row>
    <row r="114" spans="18:18" ht="12.75" customHeight="1" x14ac:dyDescent="0.35">
      <c r="R114" s="21"/>
    </row>
    <row r="115" spans="18:18" ht="12.75" customHeight="1" x14ac:dyDescent="0.35">
      <c r="R115" s="21"/>
    </row>
    <row r="116" spans="18:18" ht="12.75" customHeight="1" x14ac:dyDescent="0.35">
      <c r="R116" s="21"/>
    </row>
    <row r="117" spans="18:18" ht="12.75" customHeight="1" x14ac:dyDescent="0.35">
      <c r="R117" s="21"/>
    </row>
    <row r="118" spans="18:18" ht="12.75" customHeight="1" x14ac:dyDescent="0.35">
      <c r="R118" s="21"/>
    </row>
    <row r="119" spans="18:18" ht="12.75" customHeight="1" x14ac:dyDescent="0.35">
      <c r="R119" s="21"/>
    </row>
    <row r="120" spans="18:18" ht="12.75" customHeight="1" x14ac:dyDescent="0.35">
      <c r="R120" s="21"/>
    </row>
  </sheetData>
  <sheetProtection algorithmName="SHA-512" hashValue="fqj78+mt4VYGCkjDn0nn+vISpIGXjdMyU+oufRzUH8BzujcG7gWMIcDczmN73ibxD60uYyYpuQI5LM0wuySU5A==" saltValue="tC2m3fJ3LG3MYu7BouBdEw==" spinCount="100000" sheet="1" formatCells="0" formatColumns="0" formatRows="0"/>
  <protectedRanges>
    <protectedRange sqref="D4" name="Range1"/>
  </protectedRanges>
  <customSheetViews>
    <customSheetView guid="{428FCDE4-CDEE-40B8-89EE-24236990FD28}" fitToPage="1">
      <selection activeCell="G14" sqref="G14"/>
      <pageMargins left="0" right="0" top="0" bottom="0" header="0" footer="0"/>
      <pageSetup paperSize="9" scale="62" orientation="portrait" r:id="rId1"/>
      <headerFooter>
        <oddHeader>&amp;CLincolnshire County Council</oddHeader>
        <oddFooter>&amp;CNursery School Budget Share 2020/21
Nursery Schools Budget Share Tab</oddFooter>
      </headerFooter>
    </customSheetView>
  </customSheetViews>
  <mergeCells count="13">
    <mergeCell ref="A7:D7"/>
    <mergeCell ref="C57:M57"/>
    <mergeCell ref="A8:D8"/>
    <mergeCell ref="A9:D9"/>
    <mergeCell ref="A18:D18"/>
    <mergeCell ref="C55:M55"/>
    <mergeCell ref="C56:M56"/>
    <mergeCell ref="C61:M61"/>
    <mergeCell ref="C64:M64"/>
    <mergeCell ref="C58:M58"/>
    <mergeCell ref="C59:M59"/>
    <mergeCell ref="C62:M62"/>
    <mergeCell ref="C60:M60"/>
  </mergeCells>
  <pageMargins left="0.70866141732283472" right="0.70866141732283472" top="0.74803149606299213" bottom="0.74803149606299213" header="0.31496062992125984" footer="0.31496062992125984"/>
  <pageSetup paperSize="9" scale="51" orientation="landscape" r:id="rId2"/>
  <headerFooter>
    <oddHeader>&amp;CLincolnshire County Council</oddHeader>
    <oddFooter>&amp;CNursery School Budget Share 2024/25
Nursery Schools Budget Share Tab</oddFooter>
  </headerFooter>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24"/>
  <sheetViews>
    <sheetView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8.7265625" defaultRowHeight="15.5" x14ac:dyDescent="0.35"/>
  <cols>
    <col min="1" max="1" width="12.26953125" style="1" customWidth="1"/>
    <col min="2" max="2" width="40.26953125" style="1" customWidth="1"/>
    <col min="3" max="4" width="14.1796875" style="1" customWidth="1"/>
    <col min="5" max="5" width="14" style="1" customWidth="1"/>
    <col min="6" max="6" width="14.26953125" style="1" customWidth="1"/>
    <col min="7" max="8" width="15.26953125" style="1" customWidth="1"/>
    <col min="9" max="9" width="12.81640625" style="1" customWidth="1"/>
    <col min="10" max="10" width="15.54296875" style="1" customWidth="1"/>
    <col min="11" max="11" width="13.1796875" style="1" bestFit="1" customWidth="1"/>
    <col min="12" max="12" width="13.54296875" style="1" customWidth="1"/>
    <col min="13" max="13" width="13.7265625" style="1" customWidth="1"/>
    <col min="14" max="14" width="14.1796875" style="1" customWidth="1"/>
    <col min="15" max="15" width="16.1796875" style="1" customWidth="1"/>
    <col min="16" max="16" width="16.81640625" style="1" customWidth="1"/>
    <col min="17" max="17" width="18.1796875" style="1" customWidth="1"/>
    <col min="18" max="18" width="12.7265625" style="1" customWidth="1"/>
    <col min="19" max="19" width="15.1796875" style="1" customWidth="1"/>
    <col min="20" max="20" width="12.7265625" style="1" customWidth="1"/>
    <col min="21" max="21" width="10.7265625" style="1" customWidth="1"/>
    <col min="22" max="22" width="8.7265625" style="1"/>
    <col min="23" max="23" width="9.54296875" style="1" bestFit="1" customWidth="1"/>
    <col min="24" max="16384" width="8.7265625" style="1"/>
  </cols>
  <sheetData>
    <row r="1" spans="1:23" ht="18.5" x14ac:dyDescent="0.45">
      <c r="A1" s="138" t="s">
        <v>77</v>
      </c>
      <c r="B1" s="139"/>
    </row>
    <row r="2" spans="1:23" x14ac:dyDescent="0.35">
      <c r="A2" s="51"/>
    </row>
    <row r="3" spans="1:23" x14ac:dyDescent="0.35">
      <c r="A3" s="194" t="s">
        <v>78</v>
      </c>
      <c r="B3" s="194"/>
      <c r="C3" s="194"/>
      <c r="D3" s="194"/>
      <c r="E3" s="194"/>
      <c r="F3" s="194"/>
      <c r="G3" s="194"/>
      <c r="H3" s="194"/>
      <c r="I3" s="194"/>
      <c r="J3" s="194"/>
      <c r="K3" s="194"/>
      <c r="L3" s="194"/>
      <c r="M3" s="194"/>
      <c r="N3" s="194"/>
      <c r="O3" s="194"/>
      <c r="P3" s="194"/>
      <c r="Q3" s="194"/>
      <c r="R3" s="194"/>
      <c r="S3" s="194"/>
      <c r="T3" s="194"/>
      <c r="U3" s="194"/>
      <c r="V3" s="194"/>
      <c r="W3" s="194"/>
    </row>
    <row r="4" spans="1:23" x14ac:dyDescent="0.35">
      <c r="A4" s="194"/>
      <c r="B4" s="194"/>
      <c r="C4" s="194"/>
      <c r="D4" s="194"/>
      <c r="E4" s="194"/>
      <c r="F4" s="194"/>
      <c r="G4" s="194"/>
      <c r="H4" s="194"/>
      <c r="I4" s="194"/>
      <c r="J4" s="194"/>
      <c r="K4" s="194"/>
      <c r="L4" s="194"/>
      <c r="M4" s="194"/>
      <c r="N4" s="194"/>
      <c r="O4" s="194"/>
      <c r="P4" s="194"/>
      <c r="Q4" s="194"/>
      <c r="R4" s="194"/>
      <c r="S4" s="194"/>
      <c r="T4" s="194"/>
      <c r="U4" s="194"/>
      <c r="V4" s="194"/>
      <c r="W4" s="194"/>
    </row>
    <row r="6" spans="1:23" ht="16" thickBot="1" x14ac:dyDescent="0.4">
      <c r="A6" s="51" t="s">
        <v>30</v>
      </c>
    </row>
    <row r="7" spans="1:23" x14ac:dyDescent="0.35">
      <c r="A7" s="52">
        <v>1</v>
      </c>
      <c r="B7" s="52">
        <v>2</v>
      </c>
      <c r="C7" s="52">
        <v>3</v>
      </c>
      <c r="D7" s="52">
        <v>4</v>
      </c>
      <c r="E7" s="205">
        <v>5</v>
      </c>
      <c r="F7" s="206"/>
      <c r="G7" s="206"/>
      <c r="H7" s="206"/>
      <c r="I7" s="206"/>
      <c r="J7" s="206"/>
      <c r="K7" s="206"/>
      <c r="L7" s="206"/>
      <c r="M7" s="207"/>
      <c r="N7" s="211">
        <v>6</v>
      </c>
      <c r="O7" s="212"/>
      <c r="P7" s="212"/>
      <c r="Q7" s="212"/>
      <c r="R7" s="212"/>
      <c r="S7" s="213"/>
      <c r="T7" s="52">
        <v>7</v>
      </c>
    </row>
    <row r="8" spans="1:23" ht="73.5" customHeight="1" x14ac:dyDescent="0.35">
      <c r="A8" s="53"/>
      <c r="B8" s="53"/>
      <c r="C8" s="54"/>
      <c r="D8" s="54"/>
      <c r="E8" s="208" t="s">
        <v>79</v>
      </c>
      <c r="F8" s="209"/>
      <c r="G8" s="158"/>
      <c r="H8" s="210" t="s">
        <v>80</v>
      </c>
      <c r="I8" s="209"/>
      <c r="J8" s="158"/>
      <c r="K8" s="210" t="s">
        <v>81</v>
      </c>
      <c r="L8" s="209"/>
      <c r="M8" s="107"/>
      <c r="N8" s="108" t="s">
        <v>79</v>
      </c>
      <c r="O8" s="159"/>
      <c r="P8" s="159" t="s">
        <v>80</v>
      </c>
      <c r="Q8" s="159"/>
      <c r="R8" s="159" t="s">
        <v>81</v>
      </c>
      <c r="S8" s="109"/>
      <c r="T8" s="54"/>
    </row>
    <row r="9" spans="1:23" ht="93.5" thickBot="1" x14ac:dyDescent="0.4">
      <c r="A9" s="46" t="s">
        <v>0</v>
      </c>
      <c r="B9" s="55" t="s">
        <v>82</v>
      </c>
      <c r="C9" s="56" t="s">
        <v>83</v>
      </c>
      <c r="D9" s="57" t="s">
        <v>46</v>
      </c>
      <c r="E9" s="58" t="s">
        <v>84</v>
      </c>
      <c r="F9" s="59" t="s">
        <v>85</v>
      </c>
      <c r="G9" s="60" t="s">
        <v>86</v>
      </c>
      <c r="H9" s="59" t="s">
        <v>87</v>
      </c>
      <c r="I9" s="59" t="s">
        <v>88</v>
      </c>
      <c r="J9" s="60" t="s">
        <v>89</v>
      </c>
      <c r="K9" s="59" t="s">
        <v>90</v>
      </c>
      <c r="L9" s="59" t="s">
        <v>91</v>
      </c>
      <c r="M9" s="61" t="s">
        <v>92</v>
      </c>
      <c r="N9" s="58" t="s">
        <v>93</v>
      </c>
      <c r="O9" s="60" t="s">
        <v>94</v>
      </c>
      <c r="P9" s="59" t="s">
        <v>95</v>
      </c>
      <c r="Q9" s="60" t="s">
        <v>96</v>
      </c>
      <c r="R9" s="59" t="s">
        <v>97</v>
      </c>
      <c r="S9" s="62" t="s">
        <v>98</v>
      </c>
      <c r="T9" s="160" t="s">
        <v>99</v>
      </c>
    </row>
    <row r="10" spans="1:23" ht="16" thickTop="1" x14ac:dyDescent="0.35">
      <c r="A10" s="47">
        <v>9251001</v>
      </c>
      <c r="B10" s="48" t="s">
        <v>4</v>
      </c>
      <c r="C10" s="57">
        <f>Deprivation!S6+Deprivation!W6</f>
        <v>5787.7</v>
      </c>
      <c r="D10" s="57">
        <v>11801.35</v>
      </c>
      <c r="E10" s="78">
        <v>18717</v>
      </c>
      <c r="F10" s="161">
        <v>7800</v>
      </c>
      <c r="G10" s="162">
        <f>ROUND(E10+F10,2)*8.42</f>
        <v>223273.13999999998</v>
      </c>
      <c r="H10" s="161">
        <v>12882</v>
      </c>
      <c r="I10" s="161">
        <v>4200</v>
      </c>
      <c r="J10" s="162">
        <f>ROUND(H10+I10,2)*8.42</f>
        <v>143830.44</v>
      </c>
      <c r="K10" s="161">
        <v>13631</v>
      </c>
      <c r="L10" s="161">
        <v>6411</v>
      </c>
      <c r="M10" s="162">
        <f>ROUND(K10+L10,2)*8.42</f>
        <v>168753.63999999998</v>
      </c>
      <c r="N10" s="161">
        <v>2991</v>
      </c>
      <c r="O10" s="162">
        <f>SUM(N10*7.08)</f>
        <v>21176.28</v>
      </c>
      <c r="P10" s="161">
        <v>3327</v>
      </c>
      <c r="Q10" s="162">
        <f>SUM(P10*7.08)</f>
        <v>23555.16</v>
      </c>
      <c r="R10" s="161">
        <v>1947</v>
      </c>
      <c r="S10" s="163">
        <f>SUM(R10*7.08)</f>
        <v>13784.76</v>
      </c>
      <c r="T10" s="73">
        <f>SUM(C10+D10+G10+J10+M10+O10+Q10+S10)</f>
        <v>611962.47000000009</v>
      </c>
      <c r="V10" s="79"/>
    </row>
    <row r="11" spans="1:23" x14ac:dyDescent="0.35">
      <c r="A11" s="47">
        <v>9251005</v>
      </c>
      <c r="B11" s="48" t="s">
        <v>100</v>
      </c>
      <c r="C11" s="57">
        <f>Deprivation!S7+Deprivation!W7</f>
        <v>30446.26</v>
      </c>
      <c r="D11" s="57">
        <v>14720.5</v>
      </c>
      <c r="E11" s="78">
        <v>18633.400000000001</v>
      </c>
      <c r="F11" s="161">
        <v>5447</v>
      </c>
      <c r="G11" s="162">
        <f>ROUND(E11+F11,2)*8.42</f>
        <v>202756.96800000002</v>
      </c>
      <c r="H11" s="161">
        <v>11892</v>
      </c>
      <c r="I11" s="161">
        <v>4124.8</v>
      </c>
      <c r="J11" s="162">
        <f>ROUND(H11+I11,2)*8.42</f>
        <v>134861.45600000001</v>
      </c>
      <c r="K11" s="161">
        <v>13431</v>
      </c>
      <c r="L11" s="161">
        <v>4073</v>
      </c>
      <c r="M11" s="162">
        <f>ROUND(K11+L11,2)*8.42</f>
        <v>147383.67999999999</v>
      </c>
      <c r="N11" s="161">
        <v>5427</v>
      </c>
      <c r="O11" s="162">
        <f>SUM(N11*7.08)</f>
        <v>38423.160000000003</v>
      </c>
      <c r="P11" s="161">
        <v>5976</v>
      </c>
      <c r="Q11" s="162">
        <f>SUM(P11*7.08)</f>
        <v>42310.080000000002</v>
      </c>
      <c r="R11" s="161">
        <v>4854</v>
      </c>
      <c r="S11" s="163">
        <f>SUM(R11*7.08)</f>
        <v>34366.32</v>
      </c>
      <c r="T11" s="74">
        <f>SUM(C11+D11+G11+J11+M11+O11+Q11+S11)</f>
        <v>645268.424</v>
      </c>
      <c r="V11" s="79"/>
    </row>
    <row r="12" spans="1:23" x14ac:dyDescent="0.35">
      <c r="A12" s="47">
        <v>9251010</v>
      </c>
      <c r="B12" s="48" t="s">
        <v>101</v>
      </c>
      <c r="C12" s="57">
        <f>Deprivation!S8+Deprivation!W8</f>
        <v>13434.02</v>
      </c>
      <c r="D12" s="57">
        <v>9605.75</v>
      </c>
      <c r="E12" s="78">
        <v>13195.75</v>
      </c>
      <c r="F12" s="161">
        <v>5951.5</v>
      </c>
      <c r="G12" s="162">
        <f>ROUND(E12+F12,2)*8.42</f>
        <v>161219.845</v>
      </c>
      <c r="H12" s="161">
        <v>10896.2</v>
      </c>
      <c r="I12" s="161">
        <v>5625</v>
      </c>
      <c r="J12" s="162">
        <f>ROUND(H12+I12,2)*8.42</f>
        <v>139108.50400000002</v>
      </c>
      <c r="K12" s="161">
        <v>9541.2000000000007</v>
      </c>
      <c r="L12" s="161">
        <v>4368.5</v>
      </c>
      <c r="M12" s="162">
        <f>ROUND(K12+L12,2)*8.42</f>
        <v>117119.674</v>
      </c>
      <c r="N12" s="161">
        <v>2775</v>
      </c>
      <c r="O12" s="162">
        <f>SUM(N12*7.08)</f>
        <v>19647</v>
      </c>
      <c r="P12" s="161">
        <v>2178</v>
      </c>
      <c r="Q12" s="162">
        <f>SUM(P12*7.08)</f>
        <v>15420.24</v>
      </c>
      <c r="R12" s="161">
        <v>1836</v>
      </c>
      <c r="S12" s="163">
        <f>SUM(R12*7.08)</f>
        <v>12998.880000000001</v>
      </c>
      <c r="T12" s="74">
        <f>SUM(C12+D12+G12+J12+M12+O12+Q12+S12)</f>
        <v>488553.913</v>
      </c>
      <c r="V12" s="79"/>
    </row>
    <row r="13" spans="1:23" x14ac:dyDescent="0.35">
      <c r="A13" s="47">
        <v>9251011</v>
      </c>
      <c r="B13" s="48" t="s">
        <v>10</v>
      </c>
      <c r="C13" s="57">
        <f>Deprivation!S9+Deprivation!W9</f>
        <v>21371.3</v>
      </c>
      <c r="D13" s="57">
        <v>5114.75</v>
      </c>
      <c r="E13" s="78">
        <v>15096</v>
      </c>
      <c r="F13" s="161">
        <v>6435</v>
      </c>
      <c r="G13" s="162">
        <f>ROUND(E13+F13,2)*8.42</f>
        <v>181291.02</v>
      </c>
      <c r="H13" s="161">
        <v>8615.31</v>
      </c>
      <c r="I13" s="161">
        <v>3837</v>
      </c>
      <c r="J13" s="162">
        <f>ROUND(H13+I13,2)*8.42</f>
        <v>104848.45019999999</v>
      </c>
      <c r="K13" s="161">
        <v>10809</v>
      </c>
      <c r="L13" s="161">
        <v>4185</v>
      </c>
      <c r="M13" s="162">
        <f>ROUND(K13+L13,2)*8.42</f>
        <v>126249.48</v>
      </c>
      <c r="N13" s="161">
        <v>5238</v>
      </c>
      <c r="O13" s="162">
        <f>SUM(N13*7.08)</f>
        <v>37085.040000000001</v>
      </c>
      <c r="P13" s="161">
        <v>7605</v>
      </c>
      <c r="Q13" s="162">
        <f>SUM(P13*7.08)</f>
        <v>53843.4</v>
      </c>
      <c r="R13" s="161">
        <v>3642</v>
      </c>
      <c r="S13" s="163">
        <f>SUM(R13*7.08)</f>
        <v>25785.360000000001</v>
      </c>
      <c r="T13" s="74">
        <f>SUM(C13+D13+G13+J13+M13+O13+Q13+S13)</f>
        <v>555588.80019999994</v>
      </c>
      <c r="V13" s="79"/>
    </row>
    <row r="14" spans="1:23" ht="16" thickBot="1" x14ac:dyDescent="0.4">
      <c r="A14" s="49">
        <v>9251012</v>
      </c>
      <c r="B14" s="50" t="s">
        <v>12</v>
      </c>
      <c r="C14" s="63">
        <f>Deprivation!S10+Deprivation!W10</f>
        <v>2862.8319999999999</v>
      </c>
      <c r="D14" s="63">
        <v>8982</v>
      </c>
      <c r="E14" s="78">
        <v>9662.7000000000007</v>
      </c>
      <c r="F14" s="161">
        <v>4071.6</v>
      </c>
      <c r="G14" s="162">
        <f>ROUND(E14+F14,2)*8.42</f>
        <v>115642.806</v>
      </c>
      <c r="H14" s="161">
        <v>6495</v>
      </c>
      <c r="I14" s="161">
        <v>3588.6</v>
      </c>
      <c r="J14" s="162">
        <f>ROUND(H14+I14,2)*8.42</f>
        <v>84903.911999999997</v>
      </c>
      <c r="K14" s="161">
        <v>6703.5</v>
      </c>
      <c r="L14" s="161">
        <v>2610</v>
      </c>
      <c r="M14" s="162">
        <f>ROUND(K14+L14,2)*8.42</f>
        <v>78419.67</v>
      </c>
      <c r="N14" s="161">
        <v>1250.4000000000001</v>
      </c>
      <c r="O14" s="162">
        <f>SUM(N14*7.08)</f>
        <v>8852.8320000000003</v>
      </c>
      <c r="P14" s="161">
        <v>1413</v>
      </c>
      <c r="Q14" s="162">
        <f>SUM(P14*7.08)</f>
        <v>10004.040000000001</v>
      </c>
      <c r="R14" s="161">
        <v>819</v>
      </c>
      <c r="S14" s="163">
        <f>SUM(R14*7.08)</f>
        <v>5798.52</v>
      </c>
      <c r="T14" s="75">
        <f>SUM(C14+D14+G14+J14+M14+O14+Q14+S14)</f>
        <v>315466.61199999996</v>
      </c>
      <c r="V14" s="79"/>
    </row>
    <row r="15" spans="1:23" x14ac:dyDescent="0.35">
      <c r="E15" s="86"/>
      <c r="F15" s="86"/>
      <c r="H15" s="86"/>
      <c r="I15" s="86"/>
      <c r="K15" s="86"/>
      <c r="L15" s="86"/>
    </row>
    <row r="16" spans="1:23" x14ac:dyDescent="0.35">
      <c r="A16" s="2" t="s">
        <v>30</v>
      </c>
      <c r="E16" s="64"/>
      <c r="F16" s="64"/>
      <c r="G16" s="64"/>
      <c r="I16" s="79"/>
      <c r="L16" s="79"/>
      <c r="O16" s="79"/>
      <c r="P16" s="80"/>
      <c r="Q16" s="79"/>
      <c r="R16" s="80"/>
      <c r="S16" s="79"/>
      <c r="T16" s="80"/>
      <c r="U16" s="79"/>
    </row>
    <row r="17" spans="1:23" x14ac:dyDescent="0.35">
      <c r="A17" s="1">
        <v>1</v>
      </c>
      <c r="B17" s="3" t="s">
        <v>102</v>
      </c>
      <c r="C17" s="3"/>
      <c r="D17" s="3"/>
      <c r="E17" s="64"/>
      <c r="F17" s="64"/>
      <c r="G17" s="64"/>
      <c r="I17" s="79"/>
      <c r="L17" s="79"/>
      <c r="O17" s="79"/>
      <c r="P17" s="80"/>
      <c r="Q17" s="79"/>
      <c r="R17" s="80"/>
      <c r="S17" s="79"/>
      <c r="T17" s="80"/>
      <c r="U17" s="79"/>
    </row>
    <row r="18" spans="1:23" x14ac:dyDescent="0.35">
      <c r="A18" s="1">
        <v>2</v>
      </c>
      <c r="B18" s="3" t="s">
        <v>103</v>
      </c>
      <c r="C18" s="3"/>
      <c r="D18" s="3"/>
      <c r="E18" s="64"/>
      <c r="F18" s="64"/>
      <c r="G18" s="64"/>
      <c r="I18" s="79"/>
      <c r="L18" s="79"/>
      <c r="O18" s="79"/>
      <c r="P18" s="80"/>
      <c r="Q18" s="79"/>
      <c r="R18" s="80"/>
      <c r="S18" s="79"/>
      <c r="T18" s="80"/>
      <c r="U18" s="79"/>
    </row>
    <row r="19" spans="1:23" x14ac:dyDescent="0.35">
      <c r="A19" s="1">
        <v>3</v>
      </c>
      <c r="B19" s="3" t="s">
        <v>104</v>
      </c>
      <c r="C19" s="11"/>
      <c r="D19" s="11"/>
      <c r="E19" s="64"/>
      <c r="F19" s="64"/>
      <c r="G19" s="64"/>
      <c r="I19" s="79"/>
      <c r="L19" s="79"/>
      <c r="O19" s="79"/>
      <c r="P19" s="80"/>
      <c r="Q19" s="79"/>
      <c r="R19" s="80"/>
      <c r="S19" s="79"/>
      <c r="T19" s="80"/>
      <c r="U19" s="79"/>
    </row>
    <row r="20" spans="1:23" x14ac:dyDescent="0.35">
      <c r="A20" s="1">
        <v>4</v>
      </c>
      <c r="B20" s="11" t="s">
        <v>75</v>
      </c>
      <c r="C20" s="11"/>
      <c r="D20" s="11"/>
      <c r="E20" s="64"/>
      <c r="F20" s="64"/>
      <c r="G20" s="64"/>
      <c r="I20" s="79"/>
      <c r="L20" s="79"/>
      <c r="O20" s="79"/>
      <c r="P20" s="80"/>
      <c r="Q20" s="79"/>
      <c r="R20" s="80"/>
      <c r="S20" s="79"/>
      <c r="T20" s="80"/>
      <c r="U20" s="79"/>
    </row>
    <row r="21" spans="1:23" x14ac:dyDescent="0.35">
      <c r="A21" s="1">
        <v>5</v>
      </c>
      <c r="B21" s="3" t="s">
        <v>105</v>
      </c>
      <c r="C21" s="71"/>
      <c r="D21" s="71"/>
      <c r="E21" s="71"/>
      <c r="F21" s="71"/>
      <c r="G21" s="71"/>
      <c r="H21" s="71"/>
      <c r="I21" s="71"/>
      <c r="J21" s="71"/>
      <c r="K21" s="71"/>
      <c r="L21" s="71"/>
      <c r="M21" s="71"/>
      <c r="N21" s="71"/>
      <c r="O21" s="71"/>
      <c r="P21" s="71"/>
      <c r="Q21" s="71"/>
      <c r="R21" s="71"/>
      <c r="S21" s="71"/>
      <c r="T21" s="71"/>
      <c r="U21" s="71"/>
      <c r="V21" s="71"/>
      <c r="W21" s="71"/>
    </row>
    <row r="22" spans="1:23" x14ac:dyDescent="0.35">
      <c r="B22" s="3" t="s">
        <v>106</v>
      </c>
      <c r="C22" s="71"/>
      <c r="D22" s="71"/>
      <c r="E22" s="71"/>
      <c r="F22" s="71"/>
      <c r="G22" s="71"/>
      <c r="H22" s="71"/>
      <c r="I22" s="71"/>
      <c r="J22" s="71"/>
      <c r="K22" s="71"/>
      <c r="L22" s="71"/>
      <c r="M22" s="71"/>
      <c r="N22" s="71"/>
      <c r="O22" s="71"/>
      <c r="P22" s="71"/>
      <c r="Q22" s="71"/>
      <c r="R22" s="71"/>
      <c r="S22" s="71"/>
      <c r="T22" s="71"/>
      <c r="U22" s="71"/>
      <c r="V22" s="71"/>
      <c r="W22" s="71"/>
    </row>
    <row r="23" spans="1:23" x14ac:dyDescent="0.35">
      <c r="A23" s="1">
        <v>6</v>
      </c>
      <c r="B23" s="194" t="s">
        <v>107</v>
      </c>
      <c r="C23" s="194"/>
      <c r="D23" s="194"/>
      <c r="E23" s="194"/>
      <c r="F23" s="194"/>
      <c r="G23" s="194"/>
      <c r="H23" s="194"/>
      <c r="I23" s="194"/>
      <c r="J23" s="194"/>
      <c r="K23" s="194"/>
      <c r="L23" s="194"/>
      <c r="M23" s="194"/>
      <c r="N23" s="194"/>
      <c r="O23" s="194"/>
      <c r="P23" s="194"/>
      <c r="Q23" s="194"/>
      <c r="R23" s="194"/>
      <c r="S23" s="194"/>
      <c r="T23" s="194"/>
      <c r="U23" s="194"/>
      <c r="V23" s="194"/>
      <c r="W23" s="194"/>
    </row>
    <row r="24" spans="1:23" x14ac:dyDescent="0.35">
      <c r="A24" s="1">
        <v>7</v>
      </c>
      <c r="B24" s="3" t="s">
        <v>108</v>
      </c>
      <c r="E24" s="64"/>
      <c r="F24" s="64"/>
      <c r="G24" s="64"/>
    </row>
  </sheetData>
  <sheetProtection algorithmName="SHA-512" hashValue="5CsdQ50RL/+OsrQlH9Faec8DXIdem6whgnkxx/wr7QLRxC/EYLQBWmyo4WsQ6yETMv4jLS7RUq/Ak3YBRHnj0w==" saltValue="qkSZFeAvsOgjw5h5UIZ+Dw==" spinCount="100000" sheet="1" objects="1" scenarios="1"/>
  <mergeCells count="7">
    <mergeCell ref="A3:W4"/>
    <mergeCell ref="B23:W23"/>
    <mergeCell ref="E7:M7"/>
    <mergeCell ref="E8:F8"/>
    <mergeCell ref="H8:I8"/>
    <mergeCell ref="K8:L8"/>
    <mergeCell ref="N7:S7"/>
  </mergeCells>
  <pageMargins left="0.70866141732283472" right="0.70866141732283472" top="0.74803149606299213" bottom="0.74803149606299213" header="0.31496062992125984" footer="0.31496062992125984"/>
  <pageSetup scale="35" orientation="landscape" horizontalDpi="90" verticalDpi="90" r:id="rId1"/>
  <headerFooter>
    <oddHeader>&amp;CLincolnshire County Council</oddHeader>
    <oddFooter>&amp;CNursery Schools Budget Shares 2024/25
Early Years Tab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25"/>
  <sheetViews>
    <sheetView zoomScale="90" zoomScaleNormal="90" workbookViewId="0">
      <pane xSplit="2" ySplit="5" topLeftCell="C6" activePane="bottomRight" state="frozen"/>
      <selection pane="topRight" activeCell="C1" sqref="C1"/>
      <selection pane="bottomLeft" activeCell="A6" sqref="A6"/>
      <selection pane="bottomRight" activeCell="C6" sqref="C6"/>
    </sheetView>
  </sheetViews>
  <sheetFormatPr defaultColWidth="9.26953125" defaultRowHeight="15.5" x14ac:dyDescent="0.35"/>
  <cols>
    <col min="1" max="1" width="14.81640625" style="1" customWidth="1"/>
    <col min="2" max="2" width="73.26953125" style="1" customWidth="1"/>
    <col min="3" max="3" width="7.7265625" style="1" customWidth="1"/>
    <col min="4" max="4" width="9.26953125" style="1" customWidth="1"/>
    <col min="5" max="8" width="9.26953125" style="1" bestFit="1" customWidth="1"/>
    <col min="9" max="9" width="9.26953125" style="1"/>
    <col min="10" max="10" width="9.26953125" style="1" bestFit="1" customWidth="1"/>
    <col min="11" max="11" width="9.26953125" style="1" customWidth="1"/>
    <col min="12" max="12" width="2" style="1" customWidth="1"/>
    <col min="13" max="15" width="9.54296875" style="1" bestFit="1" customWidth="1"/>
    <col min="16" max="16" width="10.7265625" style="1" bestFit="1" customWidth="1"/>
    <col min="17" max="18" width="9.26953125" style="1" bestFit="1" customWidth="1"/>
    <col min="19" max="19" width="10.7265625" style="1" bestFit="1" customWidth="1"/>
    <col min="20" max="20" width="14" style="1" customWidth="1"/>
    <col min="21" max="21" width="18.26953125" style="1" customWidth="1"/>
    <col min="22" max="22" width="18.453125" style="1" customWidth="1"/>
    <col min="23" max="23" width="12.81640625" style="1" customWidth="1"/>
    <col min="24" max="24" width="9.26953125" style="1"/>
    <col min="25" max="25" width="14.26953125" style="1" customWidth="1"/>
    <col min="26" max="26" width="13.453125" style="1" customWidth="1"/>
    <col min="27" max="27" width="14.81640625" style="1" customWidth="1"/>
    <col min="28" max="28" width="11.7265625" style="1" customWidth="1"/>
    <col min="29" max="16384" width="9.26953125" style="1"/>
  </cols>
  <sheetData>
    <row r="1" spans="1:28" ht="18.5" x14ac:dyDescent="0.45">
      <c r="A1" s="138" t="s">
        <v>109</v>
      </c>
      <c r="B1" s="139"/>
    </row>
    <row r="2" spans="1:28" x14ac:dyDescent="0.35">
      <c r="D2" s="117" t="s">
        <v>110</v>
      </c>
      <c r="E2" s="117"/>
      <c r="F2" s="117"/>
      <c r="G2" s="117"/>
      <c r="H2" s="76"/>
      <c r="I2" s="76"/>
      <c r="J2" s="76"/>
      <c r="K2" s="76"/>
      <c r="L2" s="76"/>
      <c r="M2" s="118" t="s">
        <v>110</v>
      </c>
      <c r="N2" s="118"/>
      <c r="O2" s="118"/>
      <c r="P2" s="119"/>
      <c r="T2" s="120" t="s">
        <v>111</v>
      </c>
      <c r="U2" s="120"/>
      <c r="V2" s="122" t="s">
        <v>112</v>
      </c>
      <c r="Y2" s="120" t="s">
        <v>113</v>
      </c>
      <c r="Z2" s="120"/>
      <c r="AA2" s="121"/>
    </row>
    <row r="3" spans="1:28" x14ac:dyDescent="0.35">
      <c r="A3" s="51" t="s">
        <v>30</v>
      </c>
    </row>
    <row r="4" spans="1:28" x14ac:dyDescent="0.35">
      <c r="A4" s="164">
        <v>1</v>
      </c>
      <c r="B4" s="164">
        <v>2</v>
      </c>
      <c r="C4" s="164">
        <v>3</v>
      </c>
      <c r="D4" s="214">
        <v>4</v>
      </c>
      <c r="E4" s="214"/>
      <c r="F4" s="214"/>
      <c r="G4" s="214"/>
      <c r="H4" s="214"/>
      <c r="I4" s="214"/>
      <c r="J4" s="214"/>
      <c r="K4" s="214"/>
      <c r="M4" s="215">
        <v>5</v>
      </c>
      <c r="N4" s="215"/>
      <c r="O4" s="215"/>
      <c r="P4" s="215"/>
      <c r="Q4" s="215"/>
      <c r="R4" s="215"/>
      <c r="S4" s="110">
        <v>6</v>
      </c>
      <c r="T4" s="112">
        <v>7</v>
      </c>
      <c r="U4" s="113"/>
      <c r="V4" s="114"/>
      <c r="W4" s="116"/>
      <c r="Y4" s="112">
        <v>8</v>
      </c>
      <c r="Z4" s="113"/>
      <c r="AA4" s="113"/>
      <c r="AB4" s="114"/>
    </row>
    <row r="5" spans="1:28" ht="62" x14ac:dyDescent="0.35">
      <c r="A5" s="66" t="s">
        <v>0</v>
      </c>
      <c r="B5" s="67" t="s">
        <v>82</v>
      </c>
      <c r="C5" s="66" t="s">
        <v>114</v>
      </c>
      <c r="D5" s="68" t="s">
        <v>115</v>
      </c>
      <c r="E5" s="68" t="s">
        <v>116</v>
      </c>
      <c r="F5" s="68" t="s">
        <v>117</v>
      </c>
      <c r="G5" s="68" t="s">
        <v>118</v>
      </c>
      <c r="H5" s="68" t="s">
        <v>119</v>
      </c>
      <c r="I5" s="68" t="s">
        <v>120</v>
      </c>
      <c r="J5" s="68" t="s">
        <v>121</v>
      </c>
      <c r="K5" s="69" t="s">
        <v>122</v>
      </c>
      <c r="L5" s="70"/>
      <c r="M5" s="165" t="s">
        <v>123</v>
      </c>
      <c r="N5" s="165" t="s">
        <v>124</v>
      </c>
      <c r="O5" s="165" t="s">
        <v>125</v>
      </c>
      <c r="P5" s="165" t="s">
        <v>126</v>
      </c>
      <c r="Q5" s="165" t="s">
        <v>127</v>
      </c>
      <c r="R5" s="165" t="s">
        <v>128</v>
      </c>
      <c r="S5" s="111" t="s">
        <v>129</v>
      </c>
      <c r="T5" s="115" t="s">
        <v>130</v>
      </c>
      <c r="U5" s="115" t="s">
        <v>131</v>
      </c>
      <c r="V5" s="115" t="s">
        <v>132</v>
      </c>
      <c r="W5" s="115" t="s">
        <v>52</v>
      </c>
      <c r="Y5" s="115" t="s">
        <v>130</v>
      </c>
      <c r="Z5" s="115" t="s">
        <v>131</v>
      </c>
      <c r="AA5" s="115" t="s">
        <v>132</v>
      </c>
      <c r="AB5" s="115" t="s">
        <v>52</v>
      </c>
    </row>
    <row r="6" spans="1:28" x14ac:dyDescent="0.35">
      <c r="A6" s="65">
        <v>9251001</v>
      </c>
      <c r="B6" s="65" t="s">
        <v>4</v>
      </c>
      <c r="C6" s="84">
        <v>62</v>
      </c>
      <c r="D6" s="84">
        <v>51</v>
      </c>
      <c r="E6" s="84">
        <v>2</v>
      </c>
      <c r="F6" s="84">
        <v>5</v>
      </c>
      <c r="G6" s="84">
        <v>3</v>
      </c>
      <c r="H6" s="84">
        <v>1</v>
      </c>
      <c r="I6" s="84"/>
      <c r="J6" s="84"/>
      <c r="K6" s="166">
        <f>SUM(D6:J6)</f>
        <v>62</v>
      </c>
      <c r="L6" s="70"/>
      <c r="M6" s="167">
        <f>SUM(E6*172)</f>
        <v>344</v>
      </c>
      <c r="N6" s="167">
        <f>SUM(F6*344)</f>
        <v>1720</v>
      </c>
      <c r="O6" s="167">
        <f>SUM(G6*516)</f>
        <v>1548</v>
      </c>
      <c r="P6" s="167">
        <f>SUM(H6*688)</f>
        <v>688</v>
      </c>
      <c r="Q6" s="167">
        <f>SUM(I6*860)</f>
        <v>0</v>
      </c>
      <c r="R6" s="167">
        <f>SUM(J6*1032)</f>
        <v>0</v>
      </c>
      <c r="S6" s="168">
        <f t="shared" ref="S6:S10" si="0">SUM(M6:R6)</f>
        <v>4300</v>
      </c>
      <c r="T6" s="123">
        <f>SUM(2991*0.18)</f>
        <v>538.38</v>
      </c>
      <c r="U6" s="123">
        <f>SUM(3327*0.18)</f>
        <v>598.86</v>
      </c>
      <c r="V6" s="123">
        <f>SUM(1947*0.18)</f>
        <v>350.46</v>
      </c>
      <c r="W6" s="124">
        <f>SUM(T6:V6)</f>
        <v>1487.7</v>
      </c>
      <c r="Y6" s="116">
        <v>2991</v>
      </c>
      <c r="Z6" s="116">
        <v>3327</v>
      </c>
      <c r="AA6" s="116">
        <v>1947</v>
      </c>
      <c r="AB6" s="126">
        <f>SUM(Y6:AA6)</f>
        <v>8265</v>
      </c>
    </row>
    <row r="7" spans="1:28" x14ac:dyDescent="0.35">
      <c r="A7" s="65">
        <v>9251005</v>
      </c>
      <c r="B7" s="65" t="s">
        <v>100</v>
      </c>
      <c r="C7" s="85">
        <v>57</v>
      </c>
      <c r="D7" s="85">
        <v>10</v>
      </c>
      <c r="E7" s="85"/>
      <c r="F7" s="85">
        <v>7</v>
      </c>
      <c r="G7" s="85">
        <v>14</v>
      </c>
      <c r="H7" s="85">
        <v>26</v>
      </c>
      <c r="I7" s="85"/>
      <c r="J7" s="85"/>
      <c r="K7" s="166">
        <f t="shared" ref="K7:K10" si="1">SUM(D7:J7)</f>
        <v>57</v>
      </c>
      <c r="L7" s="70"/>
      <c r="M7" s="167">
        <f>SUM(E7*172)</f>
        <v>0</v>
      </c>
      <c r="N7" s="167">
        <f>SUM(F7*344)</f>
        <v>2408</v>
      </c>
      <c r="O7" s="167">
        <f>SUM(G7*516)</f>
        <v>7224</v>
      </c>
      <c r="P7" s="167">
        <f>SUM(H7*688)</f>
        <v>17888</v>
      </c>
      <c r="Q7" s="167">
        <f>SUM(I7*860)</f>
        <v>0</v>
      </c>
      <c r="R7" s="167">
        <f>SUM(J7*1032)</f>
        <v>0</v>
      </c>
      <c r="S7" s="168">
        <f t="shared" si="0"/>
        <v>27520</v>
      </c>
      <c r="T7" s="123">
        <f>SUM(5427*0.18)</f>
        <v>976.86</v>
      </c>
      <c r="U7" s="123">
        <f>SUM(5976*0.18)</f>
        <v>1075.68</v>
      </c>
      <c r="V7" s="123">
        <f>SUM(4854*0.18)</f>
        <v>873.71999999999991</v>
      </c>
      <c r="W7" s="124">
        <f t="shared" ref="W7:W10" si="2">SUM(T7:V7)</f>
        <v>2926.2599999999998</v>
      </c>
      <c r="Y7" s="116">
        <v>5427</v>
      </c>
      <c r="Z7" s="116">
        <v>5976</v>
      </c>
      <c r="AA7" s="116">
        <v>4854</v>
      </c>
      <c r="AB7" s="126">
        <f t="shared" ref="AB7:AB10" si="3">SUM(Y7:AA7)</f>
        <v>16257</v>
      </c>
    </row>
    <row r="8" spans="1:28" x14ac:dyDescent="0.35">
      <c r="A8" s="65">
        <v>9251010</v>
      </c>
      <c r="B8" s="65" t="s">
        <v>101</v>
      </c>
      <c r="C8" s="84">
        <v>52</v>
      </c>
      <c r="D8" s="84">
        <v>32</v>
      </c>
      <c r="E8" s="84">
        <v>1</v>
      </c>
      <c r="F8" s="84"/>
      <c r="G8" s="84">
        <v>6</v>
      </c>
      <c r="H8" s="84">
        <v>13</v>
      </c>
      <c r="I8" s="84"/>
      <c r="J8" s="84"/>
      <c r="K8" s="166">
        <f t="shared" si="1"/>
        <v>52</v>
      </c>
      <c r="L8" s="70"/>
      <c r="M8" s="167">
        <f>SUM(E8*172)</f>
        <v>172</v>
      </c>
      <c r="N8" s="167">
        <f>SUM(F8*344)</f>
        <v>0</v>
      </c>
      <c r="O8" s="167">
        <f>SUM(G8*516)</f>
        <v>3096</v>
      </c>
      <c r="P8" s="167">
        <f>SUM(H8*688)</f>
        <v>8944</v>
      </c>
      <c r="Q8" s="167">
        <f>SUM(I8*860)</f>
        <v>0</v>
      </c>
      <c r="R8" s="167">
        <f>SUM(J8*1032)</f>
        <v>0</v>
      </c>
      <c r="S8" s="168">
        <f t="shared" si="0"/>
        <v>12212</v>
      </c>
      <c r="T8" s="123">
        <f>SUM(2775*0.18)</f>
        <v>499.5</v>
      </c>
      <c r="U8" s="123">
        <f>SUM(2178*0.18)</f>
        <v>392.03999999999996</v>
      </c>
      <c r="V8" s="123">
        <f>SUM(1836*0.18)</f>
        <v>330.47999999999996</v>
      </c>
      <c r="W8" s="124">
        <f t="shared" si="2"/>
        <v>1222.02</v>
      </c>
      <c r="Y8" s="116">
        <v>2775</v>
      </c>
      <c r="Z8" s="116">
        <v>2178</v>
      </c>
      <c r="AA8" s="116">
        <v>1836</v>
      </c>
      <c r="AB8" s="126">
        <f t="shared" si="3"/>
        <v>6789</v>
      </c>
    </row>
    <row r="9" spans="1:28" x14ac:dyDescent="0.35">
      <c r="A9" s="65">
        <v>9251011</v>
      </c>
      <c r="B9" s="65" t="s">
        <v>10</v>
      </c>
      <c r="C9" s="84">
        <v>41</v>
      </c>
      <c r="D9" s="84">
        <v>10</v>
      </c>
      <c r="E9" s="84">
        <v>2</v>
      </c>
      <c r="F9" s="84"/>
      <c r="G9" s="84">
        <v>11</v>
      </c>
      <c r="H9" s="84">
        <v>18</v>
      </c>
      <c r="I9" s="84"/>
      <c r="J9" s="84"/>
      <c r="K9" s="166">
        <f t="shared" si="1"/>
        <v>41</v>
      </c>
      <c r="L9" s="70"/>
      <c r="M9" s="167">
        <f>SUM(E9*172)</f>
        <v>344</v>
      </c>
      <c r="N9" s="167">
        <f>SUM(F9*344)</f>
        <v>0</v>
      </c>
      <c r="O9" s="167">
        <f>SUM(G9*516)</f>
        <v>5676</v>
      </c>
      <c r="P9" s="167">
        <f>SUM(H9*688)</f>
        <v>12384</v>
      </c>
      <c r="Q9" s="167">
        <f>SUM(I9*860)</f>
        <v>0</v>
      </c>
      <c r="R9" s="167">
        <f>SUM(J9*1032)</f>
        <v>0</v>
      </c>
      <c r="S9" s="168">
        <f t="shared" si="0"/>
        <v>18404</v>
      </c>
      <c r="T9" s="123">
        <f>SUM(5238*0.18)</f>
        <v>942.83999999999992</v>
      </c>
      <c r="U9" s="123">
        <f>SUM(7605*0.18)</f>
        <v>1368.8999999999999</v>
      </c>
      <c r="V9" s="123">
        <f>SUM(3642*0.18)</f>
        <v>655.56</v>
      </c>
      <c r="W9" s="124">
        <f t="shared" si="2"/>
        <v>2967.2999999999997</v>
      </c>
      <c r="Y9" s="116">
        <v>5238</v>
      </c>
      <c r="Z9" s="116">
        <v>7605</v>
      </c>
      <c r="AA9" s="116">
        <v>3642</v>
      </c>
      <c r="AB9" s="126">
        <f t="shared" si="3"/>
        <v>16485</v>
      </c>
    </row>
    <row r="10" spans="1:28" x14ac:dyDescent="0.35">
      <c r="A10" s="65">
        <v>9251012</v>
      </c>
      <c r="B10" s="65" t="s">
        <v>12</v>
      </c>
      <c r="C10" s="85">
        <v>31</v>
      </c>
      <c r="D10" s="85">
        <v>18</v>
      </c>
      <c r="E10" s="85">
        <v>13</v>
      </c>
      <c r="F10" s="85"/>
      <c r="G10" s="85"/>
      <c r="H10" s="85"/>
      <c r="I10" s="85"/>
      <c r="J10" s="85"/>
      <c r="K10" s="166">
        <f t="shared" si="1"/>
        <v>31</v>
      </c>
      <c r="L10" s="70"/>
      <c r="M10" s="167">
        <f>SUM(E10*172)</f>
        <v>2236</v>
      </c>
      <c r="N10" s="167">
        <f>SUM(F10*344)</f>
        <v>0</v>
      </c>
      <c r="O10" s="167">
        <f>SUM(G10*516)</f>
        <v>0</v>
      </c>
      <c r="P10" s="167">
        <f>SUM(H10*688)</f>
        <v>0</v>
      </c>
      <c r="Q10" s="167">
        <f>SUM(I10*860)</f>
        <v>0</v>
      </c>
      <c r="R10" s="167">
        <f>SUM(J10*1032)</f>
        <v>0</v>
      </c>
      <c r="S10" s="168">
        <f t="shared" si="0"/>
        <v>2236</v>
      </c>
      <c r="T10" s="123">
        <f>SUM(1250.4*0.18)</f>
        <v>225.072</v>
      </c>
      <c r="U10" s="123">
        <f>SUM(1413*0.18)</f>
        <v>254.34</v>
      </c>
      <c r="V10" s="123">
        <f>SUM(819*0.18)</f>
        <v>147.41999999999999</v>
      </c>
      <c r="W10" s="124">
        <f t="shared" si="2"/>
        <v>626.83199999999999</v>
      </c>
      <c r="Y10" s="116">
        <v>1250.4000000000001</v>
      </c>
      <c r="Z10" s="116">
        <v>1413</v>
      </c>
      <c r="AA10" s="116">
        <v>819</v>
      </c>
      <c r="AB10" s="126">
        <f t="shared" si="3"/>
        <v>3482.4</v>
      </c>
    </row>
    <row r="12" spans="1:28" x14ac:dyDescent="0.35">
      <c r="A12" s="140" t="s">
        <v>30</v>
      </c>
      <c r="S12" s="83">
        <f>SUM(S6:S11)</f>
        <v>64672</v>
      </c>
      <c r="W12" s="125">
        <f>SUM(W6:W11)</f>
        <v>9230.1119999999992</v>
      </c>
    </row>
    <row r="13" spans="1:28" x14ac:dyDescent="0.35">
      <c r="A13" s="1">
        <v>1</v>
      </c>
      <c r="B13" s="3" t="s">
        <v>102</v>
      </c>
    </row>
    <row r="14" spans="1:28" x14ac:dyDescent="0.35">
      <c r="A14" s="1">
        <v>2</v>
      </c>
      <c r="B14" s="3" t="s">
        <v>103</v>
      </c>
    </row>
    <row r="15" spans="1:28" x14ac:dyDescent="0.35">
      <c r="A15" s="1">
        <v>3</v>
      </c>
      <c r="B15" s="3" t="s">
        <v>133</v>
      </c>
    </row>
    <row r="16" spans="1:28" x14ac:dyDescent="0.35">
      <c r="A16" s="1">
        <v>4</v>
      </c>
      <c r="B16" s="3" t="s">
        <v>134</v>
      </c>
    </row>
    <row r="17" spans="1:2" x14ac:dyDescent="0.35">
      <c r="A17" s="1">
        <v>5</v>
      </c>
      <c r="B17" s="3" t="s">
        <v>135</v>
      </c>
    </row>
    <row r="18" spans="1:2" x14ac:dyDescent="0.35">
      <c r="A18" s="1">
        <v>6</v>
      </c>
      <c r="B18" s="3" t="s">
        <v>136</v>
      </c>
    </row>
    <row r="19" spans="1:2" x14ac:dyDescent="0.35">
      <c r="A19" s="1">
        <v>7</v>
      </c>
      <c r="B19" s="1" t="s">
        <v>137</v>
      </c>
    </row>
    <row r="20" spans="1:2" x14ac:dyDescent="0.35">
      <c r="A20" s="1">
        <v>8</v>
      </c>
      <c r="B20" s="3" t="s">
        <v>138</v>
      </c>
    </row>
    <row r="21" spans="1:2" x14ac:dyDescent="0.35">
      <c r="B21" s="3"/>
    </row>
    <row r="22" spans="1:2" x14ac:dyDescent="0.35">
      <c r="B22" s="3" t="s">
        <v>139</v>
      </c>
    </row>
    <row r="24" spans="1:2" x14ac:dyDescent="0.35">
      <c r="A24" s="51"/>
      <c r="B24" s="3" t="s">
        <v>140</v>
      </c>
    </row>
    <row r="25" spans="1:2" ht="18.75" customHeight="1" x14ac:dyDescent="0.35">
      <c r="B25" s="81"/>
    </row>
  </sheetData>
  <sheetProtection algorithmName="SHA-512" hashValue="5Blg8E5Q4Yr51SzuzxPN1y0A44hM3HtFfjFLyPNkBi3kjIbIa6+1OTXfISr5Osn7zMMj2R9BCoF9RR+euJThTQ==" saltValue="QGeZavuIXb8+XsjgUr59sw==" spinCount="100000" sheet="1" objects="1" scenarios="1"/>
  <mergeCells count="2">
    <mergeCell ref="D4:K4"/>
    <mergeCell ref="M4:R4"/>
  </mergeCells>
  <pageMargins left="0.70866141732283472" right="0.70866141732283472" top="0.74803149606299213" bottom="0.74803149606299213" header="0.31496062992125984" footer="0.31496062992125984"/>
  <pageSetup scale="33" orientation="landscape" horizontalDpi="90" verticalDpi="90" r:id="rId1"/>
  <headerFooter>
    <oddHeader>&amp;CLincolnshire County Council</oddHeader>
    <oddFooter>&amp;CNursery Schools Budget Shares 2024/25
Deprivation Tab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dc9effd-76e4-4e94-b9b6-2836c4bb60de">
      <UserInfo>
        <DisplayName>Carla Snowshall</DisplayName>
        <AccountId>382</AccountId>
        <AccountType/>
      </UserInfo>
      <UserInfo>
        <DisplayName>Geraldine O'Neill</DisplayName>
        <AccountId>1663</AccountId>
        <AccountType/>
      </UserInfo>
    </SharedWithUsers>
    <TaxCatchAll xmlns="8dc9effd-76e4-4e94-b9b6-2836c4bb60de" xsi:nil="true"/>
    <lcf76f155ced4ddcb4097134ff3c332f xmlns="1e1ff32e-9f0e-4ded-9c14-65991009228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3C0E7F5A35774D839D4219C1D6745F" ma:contentTypeVersion="16" ma:contentTypeDescription="Create a new document." ma:contentTypeScope="" ma:versionID="c534a112c88c39cd0b64257ff59c25d7">
  <xsd:schema xmlns:xsd="http://www.w3.org/2001/XMLSchema" xmlns:xs="http://www.w3.org/2001/XMLSchema" xmlns:p="http://schemas.microsoft.com/office/2006/metadata/properties" xmlns:ns2="8dc9effd-76e4-4e94-b9b6-2836c4bb60de" xmlns:ns3="1e1ff32e-9f0e-4ded-9c14-659910092282" targetNamespace="http://schemas.microsoft.com/office/2006/metadata/properties" ma:root="true" ma:fieldsID="f5655579a82788dfe87eeb7f9e677e9f" ns2:_="" ns3:_="">
    <xsd:import namespace="8dc9effd-76e4-4e94-b9b6-2836c4bb60de"/>
    <xsd:import namespace="1e1ff32e-9f0e-4ded-9c14-65991009228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LengthInSecond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9effd-76e4-4e94-b9b6-2836c4bb60d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c0ec1a7-d5a4-4f80-a512-c0fb6d088283}" ma:internalName="TaxCatchAll" ma:showField="CatchAllData" ma:web="8dc9effd-76e4-4e94-b9b6-2836c4bb60d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1ff32e-9f0e-4ded-9c14-65991009228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b4337f-889a-49cc-a650-7850101ac6d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988CF-3B23-493B-939F-8A5415F677BA}">
  <ds:schemaRefs>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http://purl.org/dc/dcmitype/"/>
    <ds:schemaRef ds:uri="1e1ff32e-9f0e-4ded-9c14-659910092282"/>
    <ds:schemaRef ds:uri="8dc9effd-76e4-4e94-b9b6-2836c4bb60d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0007B0E-152E-4D1A-BC5D-D15A6A4592E3}">
  <ds:schemaRefs>
    <ds:schemaRef ds:uri="http://schemas.microsoft.com/sharepoint/v3/contenttype/forms"/>
  </ds:schemaRefs>
</ds:datastoreItem>
</file>

<file path=customXml/itemProps3.xml><?xml version="1.0" encoding="utf-8"?>
<ds:datastoreItem xmlns:ds="http://schemas.openxmlformats.org/officeDocument/2006/customXml" ds:itemID="{A4E48E7F-DEAA-473A-BDA8-00B32E1CA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9effd-76e4-4e94-b9b6-2836c4bb60de"/>
    <ds:schemaRef ds:uri="1e1ff32e-9f0e-4ded-9c14-6599100922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Data</vt:lpstr>
      <vt:lpstr>Please Read First</vt:lpstr>
      <vt:lpstr>ISB Weightings sheet 24 25</vt:lpstr>
      <vt:lpstr>Nursery Schools Budget Share</vt:lpstr>
      <vt:lpstr>Early Years </vt:lpstr>
      <vt:lpstr>Deprivation</vt:lpstr>
      <vt:lpstr>'Please Read First'!Print_Area</vt:lpstr>
    </vt:vector>
  </TitlesOfParts>
  <Manager/>
  <Company>Lincolnshire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 Rowson</dc:creator>
  <cp:keywords/>
  <dc:description/>
  <cp:lastModifiedBy>Teresa Rowson</cp:lastModifiedBy>
  <cp:revision/>
  <cp:lastPrinted>2024-02-29T08:33:42Z</cp:lastPrinted>
  <dcterms:created xsi:type="dcterms:W3CDTF">2016-02-15T08:55:40Z</dcterms:created>
  <dcterms:modified xsi:type="dcterms:W3CDTF">2024-02-29T08:34:12Z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0x0101008F3C0E7F5A35774D839D4219C1D6745F</vt:lpwstr>
  </property>
  <property fmtid="{D5CDD505-2E9C-101B-9397-08002B2CF9AE}" pid="3" name="MediaServiceImageTags">
    <vt:lpwstr/>
  </property>
</Properties>
</file>