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862" lockStructure="1"/>
  <bookViews>
    <workbookView xWindow="240" yWindow="555" windowWidth="19425" windowHeight="7515" tabRatio="844"/>
  </bookViews>
  <sheets>
    <sheet name="Front Sheet" sheetId="19" r:id="rId1"/>
    <sheet name="ISB Weightings" sheetId="18" r:id="rId2"/>
    <sheet name="Budget Shares" sheetId="10" r:id="rId3"/>
    <sheet name="1819 DSG 1718 Underspend" sheetId="20" state="hidden" r:id="rId4"/>
  </sheets>
  <externalReferences>
    <externalReference r:id="rId5"/>
  </externalReferences>
  <definedNames>
    <definedName name="DETAIL">#REF!</definedName>
    <definedName name="NI">#REF!</definedName>
    <definedName name="_xlnm.Print_Area" localSheetId="2">'Budget Shares'!$A$1:$J$57</definedName>
    <definedName name="_xlnm.Print_Area" localSheetId="1">'ISB Weightings'!$B$2:$U$47</definedName>
    <definedName name="PYEAR">'[1]Basic Information'!$G$14</definedName>
    <definedName name="SALARY">#N/A</definedName>
    <definedName name="YEAR1">'[1]Basic Information'!$G$8</definedName>
    <definedName name="YEAR2">'[1]Basic Information'!$G$10</definedName>
    <definedName name="YEAR3">'[1]Basic Information'!$G$11</definedName>
    <definedName name="YEAR4">'[1]Basic Information'!$G$12</definedName>
    <definedName name="YEAR5">'[1]Basic Information'!$G$13</definedName>
  </definedNames>
  <calcPr calcId="145621"/>
</workbook>
</file>

<file path=xl/calcChain.xml><?xml version="1.0" encoding="utf-8"?>
<calcChain xmlns="http://schemas.openxmlformats.org/spreadsheetml/2006/main">
  <c r="I33" i="10" l="1"/>
  <c r="I19" i="10" l="1"/>
  <c r="I18" i="10"/>
  <c r="D10" i="10"/>
  <c r="B11" i="10"/>
  <c r="D11" i="10" s="1"/>
  <c r="B12" i="10" l="1"/>
  <c r="H41" i="20" l="1"/>
  <c r="I43" i="20" s="1"/>
  <c r="K40" i="20"/>
  <c r="J40" i="20"/>
  <c r="J39" i="20"/>
  <c r="K39" i="20" s="1"/>
  <c r="K38" i="20"/>
  <c r="J38" i="20"/>
  <c r="I36" i="20"/>
  <c r="I41" i="20" s="1"/>
  <c r="H36" i="20"/>
  <c r="J35" i="20"/>
  <c r="K35" i="20" s="1"/>
  <c r="K34" i="20"/>
  <c r="J34" i="20"/>
  <c r="J33" i="20"/>
  <c r="K33" i="20" s="1"/>
  <c r="K32" i="20"/>
  <c r="J32" i="20"/>
  <c r="J31" i="20"/>
  <c r="K31" i="20" s="1"/>
  <c r="J30" i="20"/>
  <c r="K30" i="20" s="1"/>
  <c r="K29" i="20"/>
  <c r="J29" i="20"/>
  <c r="C29" i="20"/>
  <c r="C32" i="20" s="1"/>
  <c r="K28" i="20"/>
  <c r="J28" i="20"/>
  <c r="J27" i="20"/>
  <c r="K27" i="20" s="1"/>
  <c r="J26" i="20"/>
  <c r="K26" i="20" s="1"/>
  <c r="K25" i="20"/>
  <c r="J25" i="20"/>
  <c r="J24" i="20"/>
  <c r="K24" i="20" s="1"/>
  <c r="J23" i="20"/>
  <c r="K23" i="20" s="1"/>
  <c r="K22" i="20"/>
  <c r="J22" i="20"/>
  <c r="J21" i="20"/>
  <c r="K21" i="20" s="1"/>
  <c r="J20" i="20"/>
  <c r="K20" i="20" s="1"/>
  <c r="K19" i="20"/>
  <c r="J19" i="20"/>
  <c r="J18" i="20"/>
  <c r="J36" i="20" s="1"/>
  <c r="J41" i="20" s="1"/>
  <c r="H8" i="20"/>
  <c r="K7" i="20"/>
  <c r="J7" i="20"/>
  <c r="L7" i="20" s="1"/>
  <c r="K6" i="20"/>
  <c r="J6" i="20"/>
  <c r="L6" i="20" s="1"/>
  <c r="K5" i="20"/>
  <c r="J5" i="20"/>
  <c r="L5" i="20" s="1"/>
  <c r="K4" i="20"/>
  <c r="K8" i="20" s="1"/>
  <c r="J4" i="20"/>
  <c r="L4" i="20" s="1"/>
  <c r="L8" i="20" l="1"/>
  <c r="I45" i="20"/>
  <c r="K41" i="20"/>
  <c r="N41" i="20"/>
  <c r="D18" i="20"/>
  <c r="D14" i="20"/>
  <c r="D11" i="20"/>
  <c r="D25" i="20"/>
  <c r="D22" i="20"/>
  <c r="D19" i="20"/>
  <c r="D17" i="20"/>
  <c r="D13" i="20"/>
  <c r="D10" i="20"/>
  <c r="D26" i="20"/>
  <c r="D23" i="20"/>
  <c r="D20" i="20"/>
  <c r="D15" i="20"/>
  <c r="D9" i="20"/>
  <c r="D27" i="20"/>
  <c r="D12" i="20"/>
  <c r="D8" i="20"/>
  <c r="D7" i="20"/>
  <c r="D6" i="20"/>
  <c r="D5" i="20"/>
  <c r="D4" i="20"/>
  <c r="I49" i="20"/>
  <c r="I51" i="20" s="1"/>
  <c r="I53" i="20" s="1"/>
  <c r="K18" i="20"/>
  <c r="K36" i="20" s="1"/>
  <c r="J8" i="20"/>
  <c r="L14" i="20" s="1"/>
  <c r="D29" i="20" l="1"/>
  <c r="H9" i="10" l="1"/>
  <c r="H8" i="10"/>
  <c r="H20" i="10" l="1"/>
  <c r="I20" i="10"/>
  <c r="D12" i="10" l="1"/>
  <c r="H10" i="10"/>
  <c r="H24" i="10" l="1"/>
  <c r="I24" i="10" s="1"/>
  <c r="H23" i="10"/>
  <c r="I23" i="10" s="1"/>
  <c r="H11" i="10"/>
  <c r="H13" i="10" s="1"/>
  <c r="H25" i="10" l="1"/>
  <c r="I25" i="10"/>
  <c r="I27" i="10" s="1"/>
  <c r="I35" i="10" s="1"/>
</calcChain>
</file>

<file path=xl/sharedStrings.xml><?xml version="1.0" encoding="utf-8"?>
<sst xmlns="http://schemas.openxmlformats.org/spreadsheetml/2006/main" count="185" uniqueCount="154">
  <si>
    <t>Fixed Allocations</t>
  </si>
  <si>
    <t>Staffing Block</t>
  </si>
  <si>
    <t>Group 3</t>
  </si>
  <si>
    <t>Group 4</t>
  </si>
  <si>
    <t>Group 5</t>
  </si>
  <si>
    <t>Group 3 (PFI School)</t>
  </si>
  <si>
    <t>Group 4 (PFI School)</t>
  </si>
  <si>
    <t>Special School Formula Factors</t>
  </si>
  <si>
    <t>Non-Staffing Block</t>
  </si>
  <si>
    <t>Banded Funding</t>
  </si>
  <si>
    <t>Indicative Place and Top up Funding *</t>
  </si>
  <si>
    <t>Pilgrim School</t>
  </si>
  <si>
    <t>Band Descriptor Profile</t>
  </si>
  <si>
    <t>School Percentage Profile</t>
  </si>
  <si>
    <t>Band 1</t>
  </si>
  <si>
    <t>Band 2</t>
  </si>
  <si>
    <t>Band 3</t>
  </si>
  <si>
    <t>Band 4</t>
  </si>
  <si>
    <t>Band 5</t>
  </si>
  <si>
    <t>Band Descriptor</t>
  </si>
  <si>
    <t>Staffing Ratio</t>
  </si>
  <si>
    <t>Band Values</t>
  </si>
  <si>
    <t>2.5 to 1 Ratio</t>
  </si>
  <si>
    <t>5 to 1 Ratio</t>
  </si>
  <si>
    <t>6 to 1 Ratio</t>
  </si>
  <si>
    <t>Additionality</t>
  </si>
  <si>
    <t>Group Value of Hospital School</t>
  </si>
  <si>
    <t>ISB Weightings</t>
  </si>
  <si>
    <t>Budget Shares</t>
  </si>
  <si>
    <t>* Average band value for commissioned places above the agreed places;</t>
  </si>
  <si>
    <t>THE PILGRIM HOSPITAL SCHOOLS FORMULA BUDGET ALLOCATION SPREADSHEET CONTAINS THE FOLLOWING WORKSHEETS</t>
  </si>
  <si>
    <t>Band 4+</t>
  </si>
  <si>
    <t>1 to 1 Ratio</t>
  </si>
  <si>
    <t>Group 2</t>
  </si>
  <si>
    <t>Group 6/7</t>
  </si>
  <si>
    <t>Home Tutoring Fixed Allocation</t>
  </si>
  <si>
    <t>Minimum Funding Guarantee Allocation</t>
  </si>
  <si>
    <t>Total Funding</t>
  </si>
  <si>
    <t>Place Value</t>
  </si>
  <si>
    <t>Place Funding</t>
  </si>
  <si>
    <t>Top up Value</t>
  </si>
  <si>
    <t>Top up Funding</t>
  </si>
  <si>
    <t>Commissioned Services</t>
  </si>
  <si>
    <t>Places</t>
  </si>
  <si>
    <t>* The budget shares, populated through DfE place and top-up funding</t>
  </si>
  <si>
    <t xml:space="preserve"> Indicative Total Budget Shares</t>
  </si>
  <si>
    <t>Commissioned Funding (Base)</t>
  </si>
  <si>
    <t>The individual budget for Pilgrim Hospital School has been calculated. Please see Budget Shares tab where the following information is displayed:</t>
  </si>
  <si>
    <r>
      <t>* The band descriptor profile for the school across the six bands.</t>
    </r>
    <r>
      <rPr>
        <sz val="10"/>
        <color theme="1"/>
        <rFont val="Arial"/>
        <family val="2"/>
      </rPr>
      <t xml:space="preserve"> </t>
    </r>
  </si>
  <si>
    <t>ESFA Presentation of Budgets</t>
  </si>
  <si>
    <t>Special Schools Funding - Lincolnshire Model 2017/18 - Pre &amp; Post 16 Children</t>
  </si>
  <si>
    <t>DfE Number</t>
  </si>
  <si>
    <t>School</t>
  </si>
  <si>
    <t>Allocation</t>
  </si>
  <si>
    <t>Schools</t>
  </si>
  <si>
    <t>Lump sum</t>
  </si>
  <si>
    <t>Pupil-led</t>
  </si>
  <si>
    <t>Total</t>
  </si>
  <si>
    <t>Boston John Fielding</t>
  </si>
  <si>
    <t>Special School places</t>
  </si>
  <si>
    <t>Grantham Sandon</t>
  </si>
  <si>
    <t>Pilgrim</t>
  </si>
  <si>
    <t>Louth St Bernard's</t>
  </si>
  <si>
    <t>Ash Villa</t>
  </si>
  <si>
    <t>Spalding The Garth</t>
  </si>
  <si>
    <t>TLC</t>
  </si>
  <si>
    <t>Spilsby The Eresby</t>
  </si>
  <si>
    <t>Gosberton House</t>
  </si>
  <si>
    <t>Grantham Ambergate</t>
  </si>
  <si>
    <t>Spalding The Priory</t>
  </si>
  <si>
    <t>Bourne Willoughby</t>
  </si>
  <si>
    <t>Funding Envelope</t>
  </si>
  <si>
    <t>Horncastle St Lawrence</t>
  </si>
  <si>
    <t>Lincoln St Christopher's</t>
  </si>
  <si>
    <t>Per Pupil</t>
  </si>
  <si>
    <t xml:space="preserve">Lincoln St Francis </t>
  </si>
  <si>
    <t xml:space="preserve"> </t>
  </si>
  <si>
    <t>Lincoln Fortuna (PFI)</t>
  </si>
  <si>
    <t>LS</t>
  </si>
  <si>
    <t>PP</t>
  </si>
  <si>
    <t>Grantham Phoenix (PFI)</t>
  </si>
  <si>
    <t>John Fielding School</t>
  </si>
  <si>
    <t>Lincoln Sincil Sports College (PFI)</t>
  </si>
  <si>
    <t>Sandon School</t>
  </si>
  <si>
    <t>Spilsby The Lady Jane Franklin (PFI)</t>
  </si>
  <si>
    <t>St Bernard's School</t>
  </si>
  <si>
    <t xml:space="preserve">Gainsborough Warren Wood </t>
  </si>
  <si>
    <t>Eresby Special School</t>
  </si>
  <si>
    <t>Gainsborough Aegir</t>
  </si>
  <si>
    <t>Gosberton House School</t>
  </si>
  <si>
    <t>Ambergate Sports College</t>
  </si>
  <si>
    <t>Boston Pilgrim</t>
  </si>
  <si>
    <t>The Priory School</t>
  </si>
  <si>
    <t>St Lawrence School</t>
  </si>
  <si>
    <t>Fortuna School</t>
  </si>
  <si>
    <t>Amount to allocate</t>
  </si>
  <si>
    <t>Phoenix Academy Trust</t>
  </si>
  <si>
    <t>% share of Non-Staffing Block</t>
  </si>
  <si>
    <t>Athena School</t>
  </si>
  <si>
    <t>Woodlands Academy</t>
  </si>
  <si>
    <t>Warren Wood Specialist Academy</t>
  </si>
  <si>
    <t>Aegir Specialist Academy</t>
  </si>
  <si>
    <t>Diff.</t>
  </si>
  <si>
    <t>Roundings</t>
  </si>
  <si>
    <t>Pupil-led Element</t>
  </si>
  <si>
    <t>Incremental Rate (£3m)</t>
  </si>
  <si>
    <t>Surplus Amount</t>
  </si>
  <si>
    <t>Additional Amount Per Pupil</t>
  </si>
  <si>
    <t>Added to the £33.75</t>
  </si>
  <si>
    <t>Rounded</t>
  </si>
  <si>
    <t>Average 2019/20</t>
  </si>
  <si>
    <t>Base Funding 2019/20</t>
  </si>
  <si>
    <t>Individual Schools Budget 2020/21</t>
  </si>
  <si>
    <t>Base Funding 2020/21</t>
  </si>
  <si>
    <t>Additional Places Agreed by the Authority</t>
  </si>
  <si>
    <t>Agreed MFG Funding 2020/21</t>
  </si>
  <si>
    <t>Average 2020/21</t>
  </si>
  <si>
    <t>Indicative 2020/21 Funding</t>
  </si>
  <si>
    <t>April 20 - August 20: Pre-16 Places</t>
  </si>
  <si>
    <t>September 20 - March 21:  Pre-16 Places</t>
  </si>
  <si>
    <t>2020/21 Indicative Place-led and Top-up Funding</t>
  </si>
  <si>
    <t>Agreed 2020/21 Place Numbers</t>
  </si>
  <si>
    <t>Pre-16: April 20 - August 20</t>
  </si>
  <si>
    <t>Pre-16: September 20 - March 21</t>
  </si>
  <si>
    <t>Post-16: April 20 - July 20</t>
  </si>
  <si>
    <t>Post-16: August 20 - March 21</t>
  </si>
  <si>
    <t>Number of Agreed Places on ESFA Return</t>
  </si>
  <si>
    <t>This provides the detail behind the Hospital Schools funding formula for 2020/21</t>
  </si>
  <si>
    <t>* 2019/20 and 2020/21 calculated hospital schools funding using the current formula;</t>
  </si>
  <si>
    <t>* Identifies the schools total indicative budget share for 2020/21 including those commissioned functions.</t>
  </si>
  <si>
    <t>Agreed Uplift</t>
  </si>
  <si>
    <t>HOSPITAL SCHOOLS FUNDING</t>
  </si>
  <si>
    <t>Hospital Schools Funding Formula 2020/21</t>
  </si>
  <si>
    <t>ASD Unit Allocation</t>
  </si>
  <si>
    <t>Total Commissioned Services</t>
  </si>
  <si>
    <t>2. The agreed number of FTE places with the Local Authority for the financial year 2020/21. The authority agreed a continuation of the 70 FTE places identified through the Autumn 2019 ESFA return, but following a subsequent review of numbers on roll, the authority has agreed to fund an additional 10 FTE's for the period April 2020 - March 2021.</t>
  </si>
  <si>
    <t>5. The agreed band descriptor profile for the school.</t>
  </si>
  <si>
    <t>8. The calculated place funding using the DfE place value (£10,000) and the Local Authority agreed number of places for the period April 2020 to March 2021.</t>
  </si>
  <si>
    <t>10. Hospital School 2020/21 Indicative Place-Led and Top-Up Funding.</t>
  </si>
  <si>
    <t>11. This is the fixed central allocation for providing a home tutoring service. The school will also receive an agreed hourly rate / session rate for direct delivery of tutoring - please refer to the memorandum of understanding. The hourly rate (or session rate) for direct teaching will be £45 (or (£112)). Funding will be allocated during the year based on activity performed.</t>
  </si>
  <si>
    <t>13. Total Commissioned Services. The total funding relating to commissioned functions (notes 11 and 12).</t>
  </si>
  <si>
    <t>14. Pilgrim school Indicative Total Budget Share.</t>
  </si>
  <si>
    <t>15.  Pre-16 Places: Agreed number of school places for pre-16 provision. The periods of funding are as follow: April 20 - August 20 (AY2019/20 brought forward places) and September 20 - March 21 (newly agreed places). Such places have been used to calculate schools banded funding.</t>
  </si>
  <si>
    <t>16. Post-16 Places: Agreed number of school places for post-16 provision. The periods of funding are as follow: April 20 - July 20 and August 20 - March 21.</t>
  </si>
  <si>
    <t xml:space="preserve">3. Agreed MFG Funding for 2020/21. This compares the level of MFG funding the School received in 2019/20 against what they will receive in 2020/21. Schools are protected by MFG when numbers and complexity of needs remains the same. The DfE's MFG arrangements however does not protect the school based on changes to place numbers or need, therefore a schools or academies budget may change if place numbers have changed. Where a school or academies per pupil rate is greater in 2020/21 than the MFG rate, the 2020/21 per pupil rate will apply, and no MFG funding will be applicable. This MFG funding is included within the overall funding for 2020/21. </t>
  </si>
  <si>
    <t>9. The calculated top up funding using the agreed top up rate and the Local Authority agreed number of places for the period April 2020 to March 2021. In line with the DfE requirements of ensuring top ups follow the child, the Local Authority will review top up funding at the end of the 2019/20 Academic Year</t>
  </si>
  <si>
    <t>12. ASD Unit Allocation. The agreement to fund up to 8 ASD pupils runs up until Aug 2021.</t>
  </si>
  <si>
    <t xml:space="preserve">17. Hospital school fixed allocations for the staffing and non-staffing blocks. </t>
  </si>
  <si>
    <t>* 2020/21 MFG Protection</t>
  </si>
  <si>
    <t>* Commissioned Funding (namely, Home Tutoring MoU, and the ASD Unit).</t>
  </si>
  <si>
    <t>1. The total 2020/21 indicative place and top-up funding allocation. This has been calculated using the funding approach developed in 2016/17. The 1.0% Settlement increase that was applied to 2019/20 spending levels from the 2017/18 baseline has been replicated within the 2020/21 budget share. Monetary funding attached to bands and group values have remained at 2019/20 levels. A comparison has then been made to the 2019/20 Pilgrim School funding for MFG calculation purposes.</t>
  </si>
  <si>
    <t>4. The Local Authority is required to publish budgets through a place and top up arrangement with top up funding following the pupil. This adjustment is required, however the timing and frequency is determined by the Local Authority. The Local Authority will be consistent with the SEMH and AP approach and review numbers at the end of the Academic Year (as opposed to a more frequent count applied for other special schools). If average pupil numbers fall below 80 within the base at the count date, the Local Authority will be required to adjust the top up funding downwards for that academic year period. Where additional staffing requirements are required due to an over-utilisation of numbers / hours i.e. having to create an additional class, then commissioned place funding will be triggered for the period concerned based on the Band 1 value descriptor - the school will be required to raise this to the Local Authority in advance of this taking place to enable the position to be considered.</t>
  </si>
  <si>
    <t>6. Band descriptors detailing staffing ratio's and monetary sums that determine a school band funding and commissioned place value. The band values remain cash flat for 2020/21.</t>
  </si>
  <si>
    <t xml:space="preserve">7. Indicative Funding for 2020/21 inclusive of any agreed uplift and the MFG allocation (where applicable) relating to the hospital school funding formula. The section provides a clear audit trail of how the schools are funded through the agreed formula factors for 2020/21, before being presented through the DfE's place and top up arrangements.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</si>
</sst>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8" formatCode="&quot;£&quot;#,##0.00;[Red]\-&quot;£&quot;#,##0.00"/>
    <numFmt numFmtId="43" formatCode="_-* #,##0.00_-;\-* #,##0.00_-;_-* &quot;-&quot;??_-;_-@_-"/>
    <numFmt numFmtId="164" formatCode="&quot;£&quot;#,##0"/>
    <numFmt numFmtId="165" formatCode="&quot;£&quot;#,##0.00"/>
    <numFmt numFmtId="166" formatCode="0_)"/>
    <numFmt numFmtId="167" formatCode="0000"/>
    <numFmt numFmtId="168" formatCode="0.00_)"/>
  </numFmts>
  <fonts count="18" x14ac:knownFonts="1">
    <font>
      <sz val="11"/>
      <color theme="1"/>
      <name val="Calibri"/>
      <family val="2"/>
      <scheme val="minor"/>
    </font>
    <font>
      <sz val="10"/>
      <color theme="1"/>
      <name val="Arial"/>
      <family val="2"/>
    </font>
    <font>
      <sz val="10"/>
      <name val="Arial"/>
      <family val="2"/>
    </font>
    <font>
      <b/>
      <u/>
      <sz val="10"/>
      <name val="Arial"/>
      <family val="2"/>
    </font>
    <font>
      <u/>
      <sz val="10"/>
      <name val="Arial"/>
      <family val="2"/>
    </font>
    <font>
      <b/>
      <sz val="10"/>
      <name val="Arial"/>
      <family val="2"/>
    </font>
    <font>
      <sz val="10"/>
      <name val="MS Sans Serif"/>
      <family val="2"/>
    </font>
    <font>
      <b/>
      <sz val="10"/>
      <color indexed="9"/>
      <name val="Arial"/>
      <family val="2"/>
    </font>
    <font>
      <b/>
      <sz val="10"/>
      <color indexed="12"/>
      <name val="Arial"/>
      <family val="2"/>
    </font>
    <font>
      <i/>
      <sz val="10"/>
      <name val="Arial"/>
      <family val="2"/>
    </font>
    <font>
      <sz val="10"/>
      <name val="Courier"/>
      <family val="3"/>
    </font>
    <font>
      <sz val="10"/>
      <color theme="1"/>
      <name val="Calibri"/>
      <family val="2"/>
      <scheme val="minor"/>
    </font>
    <font>
      <sz val="11"/>
      <color theme="1"/>
      <name val="Calibri"/>
      <family val="2"/>
      <scheme val="minor"/>
    </font>
    <font>
      <sz val="11"/>
      <name val="Arial"/>
      <family val="2"/>
    </font>
    <font>
      <sz val="14"/>
      <name val="Arial"/>
      <family val="2"/>
    </font>
    <font>
      <b/>
      <sz val="10"/>
      <color theme="1"/>
      <name val="Arial"/>
      <family val="2"/>
    </font>
    <font>
      <sz val="10"/>
      <color rgb="FFFF0000"/>
      <name val="Arial"/>
      <family val="2"/>
    </font>
    <font>
      <sz val="11"/>
      <color theme="1"/>
      <name val="Arial"/>
      <family val="2"/>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6" fillId="0" borderId="0"/>
    <xf numFmtId="0" fontId="2" fillId="0" borderId="0"/>
    <xf numFmtId="166" fontId="10" fillId="0" borderId="0"/>
    <xf numFmtId="43" fontId="2" fillId="0" borderId="0" applyFont="0" applyFill="0" applyBorder="0" applyAlignment="0" applyProtection="0"/>
    <xf numFmtId="0" fontId="12" fillId="0" borderId="0"/>
    <xf numFmtId="0" fontId="13" fillId="0" borderId="0"/>
  </cellStyleXfs>
  <cellXfs count="255">
    <xf numFmtId="0" fontId="0" fillId="0" borderId="0" xfId="0"/>
    <xf numFmtId="0" fontId="0" fillId="0" borderId="0" xfId="0" applyAlignment="1">
      <alignment horizontal="center"/>
    </xf>
    <xf numFmtId="0" fontId="0" fillId="0" borderId="0" xfId="0"/>
    <xf numFmtId="0" fontId="2" fillId="0" borderId="0" xfId="1" applyFont="1" applyProtection="1">
      <protection hidden="1"/>
    </xf>
    <xf numFmtId="0" fontId="2" fillId="0" borderId="0" xfId="1" applyFont="1" applyBorder="1" applyAlignment="1" applyProtection="1">
      <alignment horizontal="center"/>
      <protection hidden="1"/>
    </xf>
    <xf numFmtId="3" fontId="2" fillId="0" borderId="0" xfId="1" applyNumberFormat="1" applyFont="1" applyBorder="1" applyProtection="1">
      <protection hidden="1"/>
    </xf>
    <xf numFmtId="0" fontId="2" fillId="0" borderId="0" xfId="1" applyFont="1" applyBorder="1" applyProtection="1">
      <protection hidden="1"/>
    </xf>
    <xf numFmtId="0" fontId="5" fillId="0" borderId="0" xfId="1" applyFont="1" applyAlignment="1" applyProtection="1">
      <alignment horizontal="center"/>
      <protection hidden="1"/>
    </xf>
    <xf numFmtId="0" fontId="4" fillId="0" borderId="0" xfId="1" applyFont="1" applyProtection="1">
      <protection hidden="1"/>
    </xf>
    <xf numFmtId="0" fontId="2" fillId="0" borderId="0" xfId="1" applyFont="1" applyAlignment="1" applyProtection="1">
      <alignment horizontal="center"/>
      <protection hidden="1"/>
    </xf>
    <xf numFmtId="164" fontId="2" fillId="0" borderId="0" xfId="1" applyNumberFormat="1" applyFont="1" applyFill="1" applyAlignment="1" applyProtection="1">
      <alignment horizontal="center"/>
      <protection hidden="1"/>
    </xf>
    <xf numFmtId="0" fontId="2" fillId="0" borderId="0" xfId="1" applyFont="1" applyFill="1" applyProtection="1">
      <protection hidden="1"/>
    </xf>
    <xf numFmtId="0" fontId="2" fillId="0" borderId="0" xfId="1" applyFont="1" applyFill="1" applyBorder="1" applyAlignment="1" applyProtection="1">
      <alignment horizontal="left"/>
      <protection hidden="1"/>
    </xf>
    <xf numFmtId="0" fontId="2" fillId="0" borderId="0" xfId="1" applyFont="1" applyFill="1" applyBorder="1" applyAlignment="1" applyProtection="1">
      <alignment horizontal="center"/>
      <protection hidden="1"/>
    </xf>
    <xf numFmtId="164" fontId="2" fillId="0" borderId="0" xfId="1" applyNumberFormat="1" applyFont="1" applyAlignment="1" applyProtection="1">
      <alignment horizontal="center"/>
      <protection hidden="1"/>
    </xf>
    <xf numFmtId="164" fontId="2" fillId="0" borderId="0" xfId="1" applyNumberFormat="1" applyFont="1" applyFill="1" applyBorder="1" applyAlignment="1" applyProtection="1">
      <alignment horizontal="center"/>
      <protection hidden="1"/>
    </xf>
    <xf numFmtId="164" fontId="5" fillId="0" borderId="0" xfId="1" applyNumberFormat="1" applyFont="1" applyFill="1" applyAlignment="1" applyProtection="1">
      <alignment horizontal="center"/>
      <protection hidden="1"/>
    </xf>
    <xf numFmtId="164" fontId="2" fillId="0" borderId="0" xfId="0" applyNumberFormat="1" applyFont="1" applyFill="1" applyBorder="1" applyAlignment="1" applyProtection="1">
      <protection hidden="1"/>
    </xf>
    <xf numFmtId="3" fontId="2" fillId="0" borderId="0" xfId="1" applyNumberFormat="1" applyFont="1" applyAlignment="1" applyProtection="1">
      <alignment horizontal="center"/>
      <protection hidden="1"/>
    </xf>
    <xf numFmtId="165" fontId="2" fillId="0" borderId="0" xfId="1" applyNumberFormat="1" applyFont="1" applyFill="1" applyAlignment="1" applyProtection="1">
      <alignment horizontal="center"/>
      <protection hidden="1"/>
    </xf>
    <xf numFmtId="164" fontId="5" fillId="0" borderId="0" xfId="1" applyNumberFormat="1" applyFont="1" applyFill="1" applyBorder="1" applyAlignment="1" applyProtection="1">
      <alignment horizontal="center"/>
      <protection hidden="1"/>
    </xf>
    <xf numFmtId="0" fontId="2" fillId="0" borderId="0" xfId="0" applyFont="1" applyAlignment="1" applyProtection="1">
      <alignment vertical="center" wrapText="1"/>
      <protection hidden="1"/>
    </xf>
    <xf numFmtId="0" fontId="2" fillId="0" borderId="0" xfId="0" applyFont="1" applyProtection="1">
      <protection hidden="1"/>
    </xf>
    <xf numFmtId="0" fontId="1" fillId="0" borderId="0" xfId="0" applyFont="1" applyAlignment="1" applyProtection="1">
      <alignment vertical="center" wrapText="1"/>
      <protection hidden="1"/>
    </xf>
    <xf numFmtId="0" fontId="2"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protection hidden="1"/>
    </xf>
    <xf numFmtId="3" fontId="2" fillId="0" borderId="0" xfId="1" applyNumberFormat="1" applyFont="1" applyFill="1" applyAlignment="1" applyProtection="1">
      <alignment horizontal="center"/>
      <protection hidden="1"/>
    </xf>
    <xf numFmtId="164" fontId="2" fillId="0" borderId="0" xfId="0" applyNumberFormat="1" applyFont="1" applyFill="1" applyBorder="1" applyAlignment="1" applyProtection="1">
      <alignment vertical="center" wrapText="1"/>
      <protection hidden="1"/>
    </xf>
    <xf numFmtId="164" fontId="1" fillId="0" borderId="0" xfId="0" applyNumberFormat="1" applyFont="1" applyAlignment="1" applyProtection="1">
      <alignment vertical="center" wrapText="1"/>
      <protection hidden="1"/>
    </xf>
    <xf numFmtId="164" fontId="2" fillId="0" borderId="0" xfId="0" applyNumberFormat="1" applyFont="1" applyAlignment="1" applyProtection="1">
      <alignment vertical="center" wrapText="1"/>
      <protection hidden="1"/>
    </xf>
    <xf numFmtId="164" fontId="2" fillId="0" borderId="0" xfId="0" applyNumberFormat="1" applyFont="1" applyFill="1" applyAlignment="1" applyProtection="1">
      <alignment horizontal="left" vertical="center" wrapText="1"/>
      <protection hidden="1"/>
    </xf>
    <xf numFmtId="164" fontId="2" fillId="0" borderId="0" xfId="0" applyNumberFormat="1" applyFont="1" applyAlignment="1" applyProtection="1">
      <alignment horizontal="left" vertical="center" wrapText="1"/>
      <protection hidden="1"/>
    </xf>
    <xf numFmtId="0" fontId="1" fillId="0" borderId="0" xfId="0" applyFont="1" applyFill="1" applyBorder="1" applyAlignment="1" applyProtection="1">
      <protection hidden="1"/>
    </xf>
    <xf numFmtId="164" fontId="5" fillId="0" borderId="0" xfId="1" applyNumberFormat="1" applyFont="1" applyBorder="1" applyAlignment="1" applyProtection="1">
      <alignment horizontal="center"/>
      <protection hidden="1"/>
    </xf>
    <xf numFmtId="3" fontId="2" fillId="0" borderId="0" xfId="1" applyNumberFormat="1" applyFont="1" applyFill="1" applyBorder="1" applyAlignment="1" applyProtection="1">
      <alignment horizontal="center"/>
      <protection hidden="1"/>
    </xf>
    <xf numFmtId="164" fontId="1" fillId="0" borderId="2" xfId="0" applyNumberFormat="1" applyFont="1" applyFill="1" applyBorder="1" applyAlignment="1" applyProtection="1">
      <alignment horizontal="center"/>
      <protection hidden="1"/>
    </xf>
    <xf numFmtId="0" fontId="1" fillId="0" borderId="0" xfId="0" applyFont="1" applyBorder="1" applyAlignment="1" applyProtection="1">
      <alignment horizontal="left"/>
      <protection hidden="1"/>
    </xf>
    <xf numFmtId="0" fontId="2" fillId="0" borderId="0" xfId="0" applyFont="1" applyAlignment="1" applyProtection="1">
      <alignment vertical="center"/>
      <protection hidden="1"/>
    </xf>
    <xf numFmtId="0" fontId="2" fillId="0" borderId="0" xfId="0" applyFont="1" applyAlignment="1" applyProtection="1">
      <protection hidden="1"/>
    </xf>
    <xf numFmtId="0" fontId="1" fillId="0" borderId="0" xfId="0" applyFont="1" applyAlignment="1" applyProtection="1">
      <alignment vertical="center"/>
      <protection hidden="1"/>
    </xf>
    <xf numFmtId="0" fontId="2" fillId="0" borderId="0" xfId="0" applyFont="1" applyAlignment="1" applyProtection="1">
      <alignment horizontal="left" vertical="center"/>
      <protection hidden="1"/>
    </xf>
    <xf numFmtId="0" fontId="5" fillId="0" borderId="17" xfId="1" applyFont="1" applyBorder="1" applyProtection="1">
      <protection hidden="1"/>
    </xf>
    <xf numFmtId="164" fontId="2" fillId="0" borderId="18" xfId="1" applyNumberFormat="1" applyFont="1" applyBorder="1" applyAlignment="1" applyProtection="1">
      <alignment horizontal="center"/>
      <protection hidden="1"/>
    </xf>
    <xf numFmtId="164" fontId="5" fillId="0" borderId="19" xfId="1" applyNumberFormat="1" applyFont="1" applyBorder="1" applyAlignment="1" applyProtection="1">
      <alignment horizontal="center"/>
      <protection hidden="1"/>
    </xf>
    <xf numFmtId="164" fontId="2" fillId="0" borderId="20" xfId="1" applyNumberFormat="1" applyFont="1" applyBorder="1" applyAlignment="1" applyProtection="1">
      <alignment horizontal="left"/>
      <protection hidden="1"/>
    </xf>
    <xf numFmtId="164" fontId="2" fillId="0" borderId="1" xfId="1" applyNumberFormat="1" applyFont="1" applyBorder="1" applyAlignment="1" applyProtection="1">
      <alignment horizontal="center"/>
      <protection hidden="1"/>
    </xf>
    <xf numFmtId="9" fontId="2" fillId="0" borderId="21" xfId="1" applyNumberFormat="1" applyFont="1" applyBorder="1" applyAlignment="1" applyProtection="1">
      <alignment horizontal="center"/>
      <protection hidden="1"/>
    </xf>
    <xf numFmtId="164" fontId="2" fillId="0" borderId="22" xfId="1" applyNumberFormat="1" applyFont="1" applyBorder="1" applyAlignment="1" applyProtection="1">
      <alignment horizontal="left"/>
      <protection hidden="1"/>
    </xf>
    <xf numFmtId="164" fontId="2" fillId="0" borderId="10" xfId="1" applyNumberFormat="1" applyFont="1" applyBorder="1" applyAlignment="1" applyProtection="1">
      <alignment horizontal="center"/>
      <protection hidden="1"/>
    </xf>
    <xf numFmtId="9" fontId="2" fillId="0" borderId="23" xfId="1" applyNumberFormat="1" applyFont="1" applyBorder="1" applyAlignment="1" applyProtection="1">
      <alignment horizontal="center"/>
      <protection hidden="1"/>
    </xf>
    <xf numFmtId="0" fontId="3" fillId="0" borderId="13" xfId="0" applyFont="1" applyBorder="1" applyProtection="1">
      <protection hidden="1"/>
    </xf>
    <xf numFmtId="0" fontId="5" fillId="0" borderId="13" xfId="0" applyFont="1" applyBorder="1" applyProtection="1">
      <protection hidden="1"/>
    </xf>
    <xf numFmtId="0" fontId="5" fillId="0" borderId="0"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3" borderId="24" xfId="0" applyFont="1" applyFill="1" applyBorder="1" applyAlignment="1" applyProtection="1">
      <alignment horizontal="left" wrapText="1"/>
      <protection hidden="1"/>
    </xf>
    <xf numFmtId="0" fontId="5" fillId="0" borderId="1" xfId="0" applyFont="1" applyBorder="1" applyAlignment="1" applyProtection="1">
      <alignment horizontal="center"/>
      <protection hidden="1"/>
    </xf>
    <xf numFmtId="0" fontId="5" fillId="0" borderId="21" xfId="0" applyFont="1" applyBorder="1" applyAlignment="1" applyProtection="1">
      <alignment horizontal="center" wrapText="1"/>
      <protection hidden="1"/>
    </xf>
    <xf numFmtId="49" fontId="2" fillId="0" borderId="0" xfId="1" applyNumberFormat="1" applyFont="1" applyFill="1" applyAlignment="1" applyProtection="1">
      <alignment horizontal="center"/>
      <protection hidden="1"/>
    </xf>
    <xf numFmtId="1" fontId="2" fillId="0" borderId="0" xfId="1" applyNumberFormat="1" applyFont="1" applyAlignment="1" applyProtection="1">
      <alignment horizontal="center"/>
      <protection hidden="1"/>
    </xf>
    <xf numFmtId="0" fontId="2"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Font="1" applyFill="1" applyAlignment="1" applyProtection="1">
      <alignment horizontal="center" vertical="center" wrapText="1"/>
      <protection hidden="1"/>
    </xf>
    <xf numFmtId="0" fontId="2" fillId="0" borderId="0" xfId="0" applyFont="1" applyAlignment="1" applyProtection="1">
      <alignment horizontal="left" wrapText="1"/>
      <protection hidden="1"/>
    </xf>
    <xf numFmtId="0" fontId="2" fillId="3" borderId="24" xfId="0" applyFont="1" applyFill="1" applyBorder="1" applyAlignment="1" applyProtection="1">
      <alignment horizontal="left" wrapText="1"/>
      <protection hidden="1"/>
    </xf>
    <xf numFmtId="0" fontId="2" fillId="3" borderId="20" xfId="0" applyFont="1" applyFill="1" applyBorder="1" applyAlignment="1" applyProtection="1">
      <alignment horizontal="left"/>
      <protection hidden="1"/>
    </xf>
    <xf numFmtId="0" fontId="2" fillId="0" borderId="20" xfId="0" applyFont="1" applyFill="1" applyBorder="1" applyAlignment="1" applyProtection="1">
      <alignment horizontal="left"/>
      <protection hidden="1"/>
    </xf>
    <xf numFmtId="164" fontId="2" fillId="0" borderId="1" xfId="0" applyNumberFormat="1" applyFont="1" applyFill="1" applyBorder="1" applyAlignment="1" applyProtection="1">
      <alignment horizontal="center"/>
      <protection hidden="1"/>
    </xf>
    <xf numFmtId="164" fontId="2" fillId="0" borderId="21" xfId="0" applyNumberFormat="1" applyFont="1" applyFill="1" applyBorder="1" applyAlignment="1" applyProtection="1">
      <alignment horizontal="center"/>
      <protection hidden="1"/>
    </xf>
    <xf numFmtId="0" fontId="2" fillId="0" borderId="22" xfId="0" applyFont="1" applyFill="1" applyBorder="1" applyAlignment="1" applyProtection="1">
      <alignment horizontal="left"/>
      <protection hidden="1"/>
    </xf>
    <xf numFmtId="164" fontId="2" fillId="0" borderId="10" xfId="0" applyNumberFormat="1" applyFont="1" applyFill="1" applyBorder="1" applyAlignment="1" applyProtection="1">
      <alignment horizontal="center"/>
      <protection hidden="1"/>
    </xf>
    <xf numFmtId="164" fontId="2" fillId="0" borderId="23" xfId="0" applyNumberFormat="1" applyFont="1" applyFill="1" applyBorder="1" applyAlignment="1" applyProtection="1">
      <alignment horizontal="center"/>
      <protection hidden="1"/>
    </xf>
    <xf numFmtId="0" fontId="11" fillId="0" borderId="0" xfId="0" applyFont="1" applyProtection="1">
      <protection hidden="1"/>
    </xf>
    <xf numFmtId="1" fontId="11" fillId="0" borderId="0" xfId="0" applyNumberFormat="1" applyFont="1" applyBorder="1" applyAlignment="1" applyProtection="1">
      <alignment horizontal="center"/>
      <protection hidden="1"/>
    </xf>
    <xf numFmtId="164" fontId="11" fillId="0" borderId="0" xfId="0" applyNumberFormat="1"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Border="1" applyAlignment="1" applyProtection="1">
      <alignment horizontal="center"/>
      <protection hidden="1"/>
    </xf>
    <xf numFmtId="0" fontId="11" fillId="0" borderId="0" xfId="0" applyFont="1" applyBorder="1" applyProtection="1">
      <protection hidden="1"/>
    </xf>
    <xf numFmtId="0" fontId="11" fillId="0" borderId="14" xfId="0" applyFont="1" applyBorder="1" applyAlignment="1" applyProtection="1">
      <alignment horizontal="center"/>
      <protection hidden="1"/>
    </xf>
    <xf numFmtId="0" fontId="11" fillId="0" borderId="13" xfId="0" applyFont="1" applyBorder="1" applyProtection="1">
      <protection hidden="1"/>
    </xf>
    <xf numFmtId="0" fontId="11" fillId="0" borderId="14" xfId="0" applyFont="1" applyBorder="1" applyAlignment="1" applyProtection="1">
      <alignment horizontal="right"/>
      <protection hidden="1"/>
    </xf>
    <xf numFmtId="0" fontId="11" fillId="0" borderId="0" xfId="0" applyFont="1" applyAlignment="1" applyProtection="1">
      <protection hidden="1"/>
    </xf>
    <xf numFmtId="164" fontId="11" fillId="0" borderId="0" xfId="0" applyNumberFormat="1" applyFont="1" applyProtection="1">
      <protection hidden="1"/>
    </xf>
    <xf numFmtId="164" fontId="11" fillId="0" borderId="0" xfId="0" applyNumberFormat="1" applyFont="1" applyAlignment="1" applyProtection="1">
      <alignment horizontal="center"/>
      <protection hidden="1"/>
    </xf>
    <xf numFmtId="0" fontId="1" fillId="3" borderId="20" xfId="0" applyFont="1" applyFill="1" applyBorder="1" applyProtection="1">
      <protection hidden="1"/>
    </xf>
    <xf numFmtId="0" fontId="1" fillId="3" borderId="1" xfId="0" applyFont="1" applyFill="1" applyBorder="1" applyAlignment="1" applyProtection="1">
      <alignment horizontal="center"/>
      <protection hidden="1"/>
    </xf>
    <xf numFmtId="0" fontId="1" fillId="0" borderId="1" xfId="0" applyFont="1" applyBorder="1" applyProtection="1">
      <protection hidden="1"/>
    </xf>
    <xf numFmtId="164" fontId="1" fillId="0" borderId="21" xfId="0" applyNumberFormat="1" applyFont="1" applyBorder="1" applyAlignment="1" applyProtection="1">
      <alignment horizontal="center"/>
      <protection hidden="1"/>
    </xf>
    <xf numFmtId="0" fontId="1" fillId="0" borderId="20" xfId="0" applyFont="1" applyBorder="1" applyProtection="1">
      <protection hidden="1"/>
    </xf>
    <xf numFmtId="0" fontId="1" fillId="0" borderId="1" xfId="0" applyFont="1" applyBorder="1" applyAlignment="1" applyProtection="1">
      <alignment horizontal="center"/>
      <protection hidden="1"/>
    </xf>
    <xf numFmtId="0" fontId="1" fillId="3" borderId="1" xfId="0" applyFont="1" applyFill="1" applyBorder="1" applyAlignment="1" applyProtection="1">
      <alignment horizontal="center" wrapText="1"/>
      <protection hidden="1"/>
    </xf>
    <xf numFmtId="0" fontId="1" fillId="0" borderId="1" xfId="0" applyFont="1" applyBorder="1" applyAlignment="1" applyProtection="1">
      <alignment horizontal="center" wrapText="1"/>
      <protection hidden="1"/>
    </xf>
    <xf numFmtId="164" fontId="1" fillId="0" borderId="1" xfId="0" applyNumberFormat="1" applyFont="1" applyFill="1" applyBorder="1" applyAlignment="1" applyProtection="1">
      <alignment horizontal="center"/>
      <protection hidden="1"/>
    </xf>
    <xf numFmtId="164" fontId="1" fillId="0" borderId="21" xfId="0" applyNumberFormat="1" applyFont="1" applyFill="1" applyBorder="1" applyAlignment="1" applyProtection="1">
      <alignment horizontal="center"/>
      <protection hidden="1"/>
    </xf>
    <xf numFmtId="0" fontId="1" fillId="3" borderId="20" xfId="0" applyFont="1" applyFill="1" applyBorder="1" applyAlignment="1" applyProtection="1">
      <alignment horizontal="left"/>
      <protection hidden="1"/>
    </xf>
    <xf numFmtId="0" fontId="2" fillId="0" borderId="0" xfId="0" applyFont="1" applyAlignment="1" applyProtection="1">
      <alignment horizontal="left"/>
      <protection hidden="1"/>
    </xf>
    <xf numFmtId="0" fontId="2" fillId="0" borderId="0" xfId="0" applyFont="1" applyFill="1" applyBorder="1" applyAlignment="1" applyProtection="1">
      <alignment horizontal="left" wrapText="1"/>
      <protection hidden="1"/>
    </xf>
    <xf numFmtId="164" fontId="2" fillId="0" borderId="25" xfId="1" applyNumberFormat="1" applyFont="1" applyBorder="1" applyAlignment="1" applyProtection="1">
      <alignment horizontal="left"/>
      <protection hidden="1"/>
    </xf>
    <xf numFmtId="164" fontId="2" fillId="0" borderId="3" xfId="1" applyNumberFormat="1" applyFont="1" applyBorder="1" applyAlignment="1" applyProtection="1">
      <alignment horizontal="center"/>
      <protection hidden="1"/>
    </xf>
    <xf numFmtId="9" fontId="2" fillId="0" borderId="26" xfId="1" applyNumberFormat="1" applyFont="1" applyBorder="1" applyAlignment="1" applyProtection="1">
      <alignment horizontal="center"/>
      <protection hidden="1"/>
    </xf>
    <xf numFmtId="0" fontId="1" fillId="0" borderId="0" xfId="0" applyFont="1" applyBorder="1" applyProtection="1">
      <protection hidden="1"/>
    </xf>
    <xf numFmtId="0" fontId="1" fillId="0" borderId="0" xfId="0" applyFont="1" applyBorder="1" applyAlignment="1" applyProtection="1">
      <alignment horizontal="right"/>
      <protection hidden="1"/>
    </xf>
    <xf numFmtId="0" fontId="1" fillId="0" borderId="13" xfId="0" applyFont="1" applyBorder="1" applyAlignment="1" applyProtection="1">
      <alignment horizontal="center"/>
      <protection hidden="1"/>
    </xf>
    <xf numFmtId="164" fontId="2" fillId="0" borderId="2" xfId="1" applyNumberFormat="1" applyFont="1" applyFill="1" applyBorder="1" applyAlignment="1" applyProtection="1">
      <alignment horizontal="center"/>
      <protection hidden="1"/>
    </xf>
    <xf numFmtId="0" fontId="5" fillId="2" borderId="0" xfId="1" applyFont="1" applyFill="1" applyBorder="1" applyAlignment="1" applyProtection="1">
      <alignment horizontal="center"/>
      <protection hidden="1"/>
    </xf>
    <xf numFmtId="6" fontId="2" fillId="0" borderId="0" xfId="1" applyNumberFormat="1" applyFont="1" applyAlignment="1" applyProtection="1">
      <alignment horizontal="center"/>
      <protection hidden="1"/>
    </xf>
    <xf numFmtId="164" fontId="2" fillId="0" borderId="0" xfId="1" applyNumberFormat="1" applyFont="1" applyBorder="1" applyAlignment="1" applyProtection="1">
      <alignment horizontal="center"/>
      <protection hidden="1"/>
    </xf>
    <xf numFmtId="164" fontId="2" fillId="0" borderId="16" xfId="1" applyNumberFormat="1" applyFont="1" applyBorder="1" applyAlignment="1" applyProtection="1">
      <alignment horizontal="center"/>
      <protection hidden="1"/>
    </xf>
    <xf numFmtId="0" fontId="2" fillId="0" borderId="0" xfId="1" applyFont="1" applyFill="1" applyAlignment="1" applyProtection="1">
      <alignment horizontal="center"/>
      <protection hidden="1"/>
    </xf>
    <xf numFmtId="0" fontId="5" fillId="0" borderId="0" xfId="0" applyFont="1" applyFill="1" applyAlignment="1" applyProtection="1">
      <alignment horizontal="right"/>
      <protection hidden="1"/>
    </xf>
    <xf numFmtId="164" fontId="5" fillId="0" borderId="2" xfId="0" applyNumberFormat="1" applyFont="1" applyFill="1" applyBorder="1" applyAlignment="1" applyProtection="1">
      <alignment horizontal="center"/>
      <protection hidden="1"/>
    </xf>
    <xf numFmtId="164" fontId="5" fillId="0" borderId="2" xfId="1" applyNumberFormat="1" applyFont="1" applyBorder="1" applyAlignment="1" applyProtection="1">
      <alignment horizontal="center"/>
      <protection hidden="1"/>
    </xf>
    <xf numFmtId="164" fontId="5" fillId="0" borderId="16" xfId="1" applyNumberFormat="1" applyFont="1" applyBorder="1" applyAlignment="1" applyProtection="1">
      <alignment horizontal="center"/>
      <protection hidden="1"/>
    </xf>
    <xf numFmtId="164" fontId="1" fillId="0" borderId="0" xfId="0" applyNumberFormat="1" applyFont="1" applyBorder="1" applyAlignment="1" applyProtection="1">
      <alignment horizontal="center"/>
      <protection hidden="1"/>
    </xf>
    <xf numFmtId="164" fontId="1" fillId="0" borderId="0" xfId="0" applyNumberFormat="1" applyFont="1" applyFill="1" applyBorder="1" applyAlignment="1" applyProtection="1">
      <alignment horizontal="center"/>
      <protection hidden="1"/>
    </xf>
    <xf numFmtId="0" fontId="5" fillId="0" borderId="17" xfId="1" applyFont="1" applyFill="1" applyBorder="1" applyAlignment="1" applyProtection="1">
      <alignment horizontal="left"/>
      <protection hidden="1"/>
    </xf>
    <xf numFmtId="0" fontId="5" fillId="0" borderId="19" xfId="0" applyFont="1" applyFill="1" applyBorder="1" applyAlignment="1" applyProtection="1">
      <alignment horizontal="center"/>
      <protection hidden="1"/>
    </xf>
    <xf numFmtId="0" fontId="2" fillId="0" borderId="20" xfId="0" applyFont="1" applyFill="1" applyBorder="1" applyProtection="1">
      <protection hidden="1"/>
    </xf>
    <xf numFmtId="0" fontId="0" fillId="0" borderId="21" xfId="0" applyFill="1" applyBorder="1" applyAlignment="1" applyProtection="1">
      <alignment horizontal="center"/>
      <protection hidden="1"/>
    </xf>
    <xf numFmtId="0" fontId="2" fillId="0" borderId="20" xfId="1" applyFont="1" applyFill="1" applyBorder="1" applyAlignment="1" applyProtection="1">
      <alignment horizontal="left"/>
      <protection hidden="1"/>
    </xf>
    <xf numFmtId="3" fontId="2" fillId="0" borderId="21" xfId="1" applyNumberFormat="1" applyFont="1" applyFill="1" applyBorder="1" applyAlignment="1" applyProtection="1">
      <alignment horizontal="center"/>
      <protection hidden="1"/>
    </xf>
    <xf numFmtId="0" fontId="2" fillId="0" borderId="22" xfId="1" applyFont="1" applyFill="1" applyBorder="1" applyAlignment="1" applyProtection="1">
      <alignment horizontal="left"/>
      <protection hidden="1"/>
    </xf>
    <xf numFmtId="3" fontId="2" fillId="0" borderId="23" xfId="1" applyNumberFormat="1" applyFont="1" applyFill="1" applyBorder="1" applyAlignment="1" applyProtection="1">
      <alignment horizontal="center"/>
      <protection hidden="1"/>
    </xf>
    <xf numFmtId="164" fontId="1" fillId="0" borderId="0" xfId="0" applyNumberFormat="1" applyFont="1" applyFill="1" applyAlignment="1" applyProtection="1">
      <alignment horizontal="center"/>
      <protection hidden="1"/>
    </xf>
    <xf numFmtId="164" fontId="1" fillId="0" borderId="0" xfId="0" applyNumberFormat="1" applyFont="1" applyAlignment="1">
      <alignment horizontal="center"/>
    </xf>
    <xf numFmtId="0" fontId="1" fillId="0" borderId="0" xfId="0" applyFont="1" applyFill="1" applyAlignment="1" applyProtection="1">
      <alignment horizontal="center"/>
      <protection hidden="1"/>
    </xf>
    <xf numFmtId="0" fontId="2" fillId="0" borderId="0" xfId="0" applyFont="1" applyFill="1" applyAlignment="1" applyProtection="1">
      <alignment horizontal="left" vertical="center" wrapText="1"/>
      <protection hidden="1"/>
    </xf>
    <xf numFmtId="1" fontId="1" fillId="0" borderId="0" xfId="0" applyNumberFormat="1" applyFont="1" applyBorder="1" applyAlignment="1" applyProtection="1">
      <alignment horizontal="center"/>
      <protection hidden="1"/>
    </xf>
    <xf numFmtId="164" fontId="1" fillId="0" borderId="0" xfId="0" applyNumberFormat="1" applyFont="1" applyBorder="1" applyAlignment="1">
      <alignment horizontal="center"/>
    </xf>
    <xf numFmtId="0" fontId="1" fillId="0" borderId="27" xfId="0" applyFont="1" applyBorder="1" applyAlignment="1" applyProtection="1">
      <alignment horizontal="left"/>
      <protection hidden="1"/>
    </xf>
    <xf numFmtId="164" fontId="2" fillId="0" borderId="27" xfId="1" applyNumberFormat="1" applyFont="1" applyBorder="1" applyAlignment="1" applyProtection="1">
      <alignment horizontal="center"/>
      <protection hidden="1"/>
    </xf>
    <xf numFmtId="0" fontId="11" fillId="0" borderId="27" xfId="0" applyFont="1" applyBorder="1" applyProtection="1">
      <protection hidden="1"/>
    </xf>
    <xf numFmtId="164" fontId="1" fillId="0" borderId="27" xfId="0" applyNumberFormat="1" applyFont="1" applyBorder="1" applyAlignment="1" applyProtection="1">
      <alignment horizontal="center"/>
      <protection hidden="1"/>
    </xf>
    <xf numFmtId="164" fontId="2" fillId="0" borderId="0" xfId="1" applyNumberFormat="1" applyFont="1" applyBorder="1" applyAlignment="1" applyProtection="1">
      <alignment horizontal="left"/>
      <protection hidden="1"/>
    </xf>
    <xf numFmtId="9" fontId="2" fillId="0" borderId="0" xfId="1" applyNumberFormat="1" applyFont="1" applyBorder="1" applyAlignment="1" applyProtection="1">
      <alignment horizontal="center"/>
      <protection hidden="1"/>
    </xf>
    <xf numFmtId="0" fontId="1" fillId="3" borderId="22" xfId="0" applyFont="1" applyFill="1" applyBorder="1" applyProtection="1">
      <protection hidden="1"/>
    </xf>
    <xf numFmtId="0" fontId="1" fillId="3" borderId="10" xfId="0" applyFont="1" applyFill="1" applyBorder="1" applyAlignment="1" applyProtection="1">
      <alignment horizontal="center" wrapText="1"/>
      <protection hidden="1"/>
    </xf>
    <xf numFmtId="0" fontId="1" fillId="0" borderId="10" xfId="0" applyFont="1" applyBorder="1" applyProtection="1">
      <protection hidden="1"/>
    </xf>
    <xf numFmtId="164" fontId="1" fillId="0" borderId="23" xfId="0" applyNumberFormat="1" applyFont="1" applyBorder="1" applyAlignment="1" applyProtection="1">
      <alignment horizontal="center"/>
      <protection hidden="1"/>
    </xf>
    <xf numFmtId="0" fontId="2" fillId="0" borderId="0" xfId="0" applyFont="1" applyBorder="1" applyAlignment="1" applyProtection="1">
      <protection hidden="1"/>
    </xf>
    <xf numFmtId="0" fontId="3" fillId="0" borderId="11" xfId="0" applyFont="1" applyBorder="1" applyProtection="1">
      <protection hidden="1"/>
    </xf>
    <xf numFmtId="0" fontId="1" fillId="0" borderId="12" xfId="0" applyFont="1" applyBorder="1" applyAlignment="1" applyProtection="1">
      <alignment horizontal="right"/>
      <protection hidden="1"/>
    </xf>
    <xf numFmtId="0" fontId="1" fillId="0" borderId="15" xfId="0" applyFont="1" applyBorder="1" applyAlignment="1" applyProtection="1">
      <alignment horizontal="right"/>
      <protection hidden="1"/>
    </xf>
    <xf numFmtId="0" fontId="1" fillId="0" borderId="28" xfId="0" applyFont="1" applyBorder="1" applyAlignment="1" applyProtection="1">
      <alignment horizontal="right"/>
      <protection hidden="1"/>
    </xf>
    <xf numFmtId="0" fontId="11" fillId="0" borderId="12" xfId="0" applyFont="1" applyBorder="1" applyProtection="1">
      <protection hidden="1"/>
    </xf>
    <xf numFmtId="0" fontId="11" fillId="0" borderId="15" xfId="0" applyFont="1" applyBorder="1" applyAlignment="1" applyProtection="1">
      <alignment horizontal="center"/>
      <protection hidden="1"/>
    </xf>
    <xf numFmtId="0" fontId="12" fillId="0" borderId="0" xfId="5"/>
    <xf numFmtId="0" fontId="14" fillId="0" borderId="0" xfId="6" applyFont="1" applyAlignment="1"/>
    <xf numFmtId="0" fontId="2" fillId="0" borderId="0" xfId="6" applyFont="1" applyBorder="1" applyAlignment="1"/>
    <xf numFmtId="0" fontId="0" fillId="0" borderId="11" xfId="0" applyBorder="1"/>
    <xf numFmtId="0" fontId="0" fillId="0" borderId="12" xfId="0" applyBorder="1"/>
    <xf numFmtId="165" fontId="1" fillId="0" borderId="12" xfId="0" applyNumberFormat="1" applyFont="1" applyBorder="1" applyAlignment="1">
      <alignment horizontal="center"/>
    </xf>
    <xf numFmtId="0" fontId="1" fillId="0" borderId="12" xfId="0" applyFont="1" applyBorder="1"/>
    <xf numFmtId="0" fontId="1" fillId="0" borderId="15" xfId="0" applyFont="1" applyBorder="1"/>
    <xf numFmtId="0" fontId="1" fillId="0" borderId="0" xfId="0" applyFont="1"/>
    <xf numFmtId="0" fontId="2" fillId="0" borderId="1" xfId="6" applyFont="1" applyBorder="1" applyAlignment="1">
      <alignment horizontal="left" wrapText="1"/>
    </xf>
    <xf numFmtId="0" fontId="2" fillId="0" borderId="1" xfId="6" applyFont="1" applyBorder="1"/>
    <xf numFmtId="0" fontId="2" fillId="0" borderId="1" xfId="5" applyFont="1" applyFill="1" applyBorder="1" applyAlignment="1">
      <alignment horizontal="center" wrapText="1"/>
    </xf>
    <xf numFmtId="0" fontId="12" fillId="0" borderId="1" xfId="5" applyBorder="1"/>
    <xf numFmtId="0" fontId="0" fillId="0" borderId="13" xfId="0" applyBorder="1"/>
    <xf numFmtId="0" fontId="0" fillId="0" borderId="0" xfId="0" applyBorder="1"/>
    <xf numFmtId="0" fontId="1" fillId="0" borderId="0" xfId="0" applyFont="1" applyBorder="1" applyAlignment="1">
      <alignment horizontal="center"/>
    </xf>
    <xf numFmtId="0" fontId="1" fillId="0" borderId="0" xfId="0" applyFont="1" applyBorder="1"/>
    <xf numFmtId="0" fontId="1" fillId="0" borderId="14" xfId="0" applyFont="1" applyBorder="1"/>
    <xf numFmtId="0" fontId="2" fillId="0" borderId="1" xfId="6" applyFont="1" applyBorder="1" applyAlignment="1">
      <alignment horizontal="left"/>
    </xf>
    <xf numFmtId="0" fontId="2" fillId="0" borderId="1" xfId="6" applyFont="1" applyFill="1" applyBorder="1"/>
    <xf numFmtId="164" fontId="2" fillId="0" borderId="1" xfId="6" applyNumberFormat="1" applyFont="1" applyFill="1" applyBorder="1" applyAlignment="1">
      <alignment horizontal="center"/>
    </xf>
    <xf numFmtId="164" fontId="2" fillId="0" borderId="1" xfId="6" applyNumberFormat="1" applyFont="1" applyBorder="1"/>
    <xf numFmtId="0" fontId="1" fillId="0" borderId="0" xfId="0" applyFont="1" applyBorder="1" applyAlignment="1">
      <alignment horizontal="right"/>
    </xf>
    <xf numFmtId="164" fontId="15" fillId="0" borderId="0" xfId="0" applyNumberFormat="1" applyFont="1" applyBorder="1" applyAlignment="1">
      <alignment horizontal="center"/>
    </xf>
    <xf numFmtId="0" fontId="15" fillId="0" borderId="0" xfId="0" applyFont="1" applyBorder="1"/>
    <xf numFmtId="164" fontId="15" fillId="0" borderId="29" xfId="0" applyNumberFormat="1" applyFont="1" applyBorder="1" applyAlignment="1">
      <alignment horizontal="center"/>
    </xf>
    <xf numFmtId="164" fontId="15" fillId="0" borderId="14" xfId="0" applyNumberFormat="1" applyFont="1" applyBorder="1" applyAlignment="1">
      <alignment horizontal="center"/>
    </xf>
    <xf numFmtId="0" fontId="0" fillId="0" borderId="30" xfId="0" applyBorder="1"/>
    <xf numFmtId="0" fontId="1" fillId="0" borderId="31" xfId="0" applyFont="1" applyBorder="1"/>
    <xf numFmtId="0" fontId="1" fillId="0" borderId="32" xfId="0" applyFont="1" applyBorder="1"/>
    <xf numFmtId="164" fontId="1" fillId="0" borderId="0" xfId="0" applyNumberFormat="1" applyFont="1"/>
    <xf numFmtId="0" fontId="2" fillId="0" borderId="1" xfId="6" applyFont="1" applyFill="1" applyBorder="1" applyAlignment="1">
      <alignment horizontal="left"/>
    </xf>
    <xf numFmtId="165" fontId="1" fillId="0" borderId="0" xfId="0" applyNumberFormat="1" applyFont="1" applyAlignment="1">
      <alignment horizontal="center"/>
    </xf>
    <xf numFmtId="164" fontId="2" fillId="0" borderId="1" xfId="6" applyNumberFormat="1" applyFont="1" applyBorder="1" applyAlignment="1">
      <alignment horizontal="center"/>
    </xf>
    <xf numFmtId="164" fontId="2" fillId="0" borderId="0" xfId="6" applyNumberFormat="1" applyFont="1"/>
    <xf numFmtId="0" fontId="9" fillId="0" borderId="1" xfId="6" applyFont="1" applyFill="1" applyBorder="1"/>
    <xf numFmtId="1" fontId="1" fillId="0" borderId="0" xfId="0" applyNumberFormat="1" applyFont="1"/>
    <xf numFmtId="3" fontId="1" fillId="0" borderId="0" xfId="0" applyNumberFormat="1" applyFont="1" applyAlignment="1">
      <alignment horizontal="center"/>
    </xf>
    <xf numFmtId="164" fontId="16" fillId="0" borderId="0" xfId="0" applyNumberFormat="1" applyFont="1" applyAlignment="1">
      <alignment horizontal="center"/>
    </xf>
    <xf numFmtId="0" fontId="2" fillId="0" borderId="0" xfId="6" applyFont="1" applyAlignment="1">
      <alignment horizontal="left"/>
    </xf>
    <xf numFmtId="0" fontId="2" fillId="0" borderId="0" xfId="6" applyFont="1" applyFill="1" applyBorder="1"/>
    <xf numFmtId="164" fontId="2" fillId="0" borderId="0" xfId="6" applyNumberFormat="1" applyFont="1" applyAlignment="1">
      <alignment horizontal="center"/>
    </xf>
    <xf numFmtId="164" fontId="2" fillId="0" borderId="16" xfId="6" applyNumberFormat="1" applyFont="1" applyFill="1" applyBorder="1" applyAlignment="1">
      <alignment horizontal="center"/>
    </xf>
    <xf numFmtId="0" fontId="2" fillId="0" borderId="0" xfId="6" applyFont="1" applyFill="1"/>
    <xf numFmtId="0" fontId="2" fillId="0" borderId="0" xfId="6" applyFont="1" applyFill="1" applyAlignment="1">
      <alignment horizontal="center"/>
    </xf>
    <xf numFmtId="43" fontId="0" fillId="0" borderId="0" xfId="4" applyFont="1"/>
    <xf numFmtId="10" fontId="0" fillId="2" borderId="0" xfId="0" applyNumberFormat="1" applyFill="1"/>
    <xf numFmtId="3" fontId="15" fillId="0" borderId="2" xfId="0" applyNumberFormat="1" applyFont="1" applyBorder="1" applyAlignment="1">
      <alignment horizontal="center"/>
    </xf>
    <xf numFmtId="164" fontId="15" fillId="0" borderId="2" xfId="0" applyNumberFormat="1" applyFont="1" applyBorder="1" applyAlignment="1">
      <alignment horizontal="center"/>
    </xf>
    <xf numFmtId="3" fontId="1" fillId="0" borderId="0" xfId="0" applyNumberFormat="1" applyFont="1" applyBorder="1" applyAlignment="1">
      <alignment horizontal="center"/>
    </xf>
    <xf numFmtId="3" fontId="15" fillId="0" borderId="16" xfId="0" applyNumberFormat="1" applyFont="1" applyBorder="1" applyAlignment="1">
      <alignment horizontal="center"/>
    </xf>
    <xf numFmtId="164" fontId="15" fillId="0" borderId="16" xfId="0" applyNumberFormat="1" applyFont="1" applyBorder="1" applyAlignment="1">
      <alignment horizontal="center"/>
    </xf>
    <xf numFmtId="164" fontId="0" fillId="0" borderId="0" xfId="0" applyNumberFormat="1" applyAlignment="1">
      <alignment horizontal="center"/>
    </xf>
    <xf numFmtId="164" fontId="15" fillId="0" borderId="0" xfId="0" applyNumberFormat="1" applyFont="1"/>
    <xf numFmtId="164" fontId="15" fillId="0" borderId="0" xfId="0" applyNumberFormat="1" applyFont="1" applyAlignment="1">
      <alignment horizontal="center"/>
    </xf>
    <xf numFmtId="164" fontId="0" fillId="0" borderId="0" xfId="0" applyNumberFormat="1"/>
    <xf numFmtId="165" fontId="15" fillId="0" borderId="29" xfId="0" applyNumberFormat="1" applyFont="1" applyBorder="1" applyAlignment="1">
      <alignment horizontal="center"/>
    </xf>
    <xf numFmtId="0" fontId="15" fillId="0" borderId="0" xfId="0" applyFont="1"/>
    <xf numFmtId="8" fontId="15" fillId="0" borderId="0" xfId="0" applyNumberFormat="1" applyFont="1" applyAlignment="1">
      <alignment horizontal="center"/>
    </xf>
    <xf numFmtId="165" fontId="15" fillId="4" borderId="29" xfId="0" applyNumberFormat="1" applyFont="1" applyFill="1" applyBorder="1" applyAlignment="1">
      <alignment horizontal="center"/>
    </xf>
    <xf numFmtId="164" fontId="2" fillId="5" borderId="0" xfId="1" applyNumberFormat="1" applyFont="1" applyFill="1" applyAlignment="1" applyProtection="1">
      <alignment horizontal="center"/>
      <protection hidden="1"/>
    </xf>
    <xf numFmtId="164" fontId="2" fillId="5" borderId="0" xfId="1" applyNumberFormat="1" applyFont="1" applyFill="1" applyBorder="1" applyAlignment="1" applyProtection="1">
      <alignment horizontal="center"/>
      <protection hidden="1"/>
    </xf>
    <xf numFmtId="0" fontId="2" fillId="0" borderId="0" xfId="0" applyFont="1" applyAlignment="1" applyProtection="1">
      <alignment horizontal="left" vertical="center" wrapText="1"/>
      <protection hidden="1"/>
    </xf>
    <xf numFmtId="0" fontId="2" fillId="0" borderId="0" xfId="0" applyFont="1" applyFill="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1" fillId="0" borderId="0" xfId="0" applyFont="1" applyProtection="1">
      <protection hidden="1"/>
    </xf>
    <xf numFmtId="164" fontId="2" fillId="0" borderId="0" xfId="0" applyNumberFormat="1" applyFont="1" applyFill="1" applyBorder="1" applyAlignment="1" applyProtection="1">
      <alignment horizontal="center"/>
      <protection hidden="1"/>
    </xf>
    <xf numFmtId="0" fontId="1" fillId="0" borderId="0" xfId="0" applyFont="1" applyFill="1" applyBorder="1" applyProtection="1">
      <protection hidden="1"/>
    </xf>
    <xf numFmtId="0" fontId="1" fillId="0" borderId="0" xfId="0" applyFont="1" applyFill="1" applyBorder="1" applyAlignment="1" applyProtection="1">
      <alignment horizontal="center" wrapText="1"/>
      <protection hidden="1"/>
    </xf>
    <xf numFmtId="164" fontId="9" fillId="0" borderId="0" xfId="1" applyNumberFormat="1" applyFont="1" applyFill="1" applyAlignment="1" applyProtection="1">
      <alignment horizontal="center"/>
      <protection hidden="1"/>
    </xf>
    <xf numFmtId="0" fontId="5" fillId="0" borderId="0" xfId="1" applyFont="1" applyProtection="1">
      <protection hidden="1"/>
    </xf>
    <xf numFmtId="0" fontId="7" fillId="0" borderId="0" xfId="1" applyFont="1" applyBorder="1" applyAlignment="1" applyProtection="1">
      <alignment horizontal="center"/>
      <protection hidden="1"/>
    </xf>
    <xf numFmtId="0" fontId="5" fillId="0" borderId="0" xfId="1" applyFont="1" applyBorder="1" applyProtection="1">
      <protection hidden="1"/>
    </xf>
    <xf numFmtId="166" fontId="2" fillId="0" borderId="0" xfId="0" applyNumberFormat="1" applyFont="1" applyBorder="1" applyAlignment="1" applyProtection="1">
      <alignment horizontal="center"/>
      <protection hidden="1"/>
    </xf>
    <xf numFmtId="167" fontId="5" fillId="0" borderId="0" xfId="1" applyNumberFormat="1" applyFont="1" applyFill="1" applyBorder="1" applyAlignment="1" applyProtection="1">
      <alignment horizontal="center"/>
      <protection hidden="1"/>
    </xf>
    <xf numFmtId="168" fontId="5" fillId="0" borderId="0" xfId="0" applyNumberFormat="1" applyFont="1" applyAlignment="1" applyProtection="1">
      <alignment horizontal="center"/>
      <protection hidden="1"/>
    </xf>
    <xf numFmtId="0" fontId="5" fillId="2" borderId="0" xfId="1" applyFont="1" applyFill="1" applyAlignment="1" applyProtection="1">
      <alignment horizontal="center"/>
      <protection hidden="1"/>
    </xf>
    <xf numFmtId="168" fontId="8" fillId="0" borderId="0" xfId="0" applyNumberFormat="1" applyFont="1" applyAlignment="1" applyProtection="1">
      <alignment horizontal="center"/>
      <protection hidden="1"/>
    </xf>
    <xf numFmtId="164" fontId="0" fillId="0" borderId="0" xfId="0" applyNumberFormat="1" applyBorder="1" applyAlignment="1" applyProtection="1">
      <alignment horizontal="center"/>
      <protection hidden="1"/>
    </xf>
    <xf numFmtId="164" fontId="3" fillId="0" borderId="0" xfId="0" applyNumberFormat="1" applyFont="1" applyBorder="1" applyAlignment="1" applyProtection="1">
      <alignment horizontal="left"/>
      <protection hidden="1"/>
    </xf>
    <xf numFmtId="0" fontId="0" fillId="0" borderId="0" xfId="0" applyAlignment="1" applyProtection="1">
      <alignment horizontal="center"/>
      <protection hidden="1"/>
    </xf>
    <xf numFmtId="0" fontId="1" fillId="0" borderId="0" xfId="0" applyFont="1" applyAlignment="1" applyProtection="1">
      <alignment horizontal="center"/>
      <protection hidden="1"/>
    </xf>
    <xf numFmtId="164" fontId="1" fillId="0" borderId="0" xfId="0" applyNumberFormat="1" applyFont="1" applyAlignment="1" applyProtection="1">
      <alignment horizontal="center"/>
      <protection hidden="1"/>
    </xf>
    <xf numFmtId="0" fontId="0" fillId="0" borderId="0" xfId="0" applyAlignment="1" applyProtection="1">
      <alignment vertical="center" wrapText="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left" vertical="center" wrapText="1"/>
      <protection hidden="1"/>
    </xf>
    <xf numFmtId="0" fontId="11" fillId="0" borderId="0" xfId="0" applyFont="1" applyAlignment="1" applyProtection="1">
      <alignment horizontal="left" vertical="center"/>
      <protection hidden="1"/>
    </xf>
    <xf numFmtId="0" fontId="0" fillId="0" borderId="6" xfId="0" applyBorder="1" applyProtection="1">
      <protection hidden="1"/>
    </xf>
    <xf numFmtId="0" fontId="0" fillId="0" borderId="7" xfId="0" applyBorder="1" applyProtection="1">
      <protection hidden="1"/>
    </xf>
    <xf numFmtId="0" fontId="5" fillId="0" borderId="4" xfId="0" applyFont="1" applyBorder="1" applyProtection="1">
      <protection hidden="1"/>
    </xf>
    <xf numFmtId="0" fontId="0" fillId="0" borderId="8" xfId="0" applyBorder="1" applyProtection="1">
      <protection hidden="1"/>
    </xf>
    <xf numFmtId="0" fontId="0" fillId="0" borderId="4" xfId="0" applyBorder="1" applyProtection="1">
      <protection hidden="1"/>
    </xf>
    <xf numFmtId="0" fontId="3" fillId="0" borderId="4" xfId="0" applyFont="1" applyBorder="1" applyProtection="1">
      <protection hidden="1"/>
    </xf>
    <xf numFmtId="0" fontId="2" fillId="0" borderId="4" xfId="0" applyFont="1" applyBorder="1" applyProtection="1">
      <protection hidden="1"/>
    </xf>
    <xf numFmtId="0" fontId="2" fillId="0" borderId="4" xfId="0" applyFont="1" applyBorder="1" applyAlignment="1" applyProtection="1">
      <alignment vertical="center"/>
      <protection hidden="1"/>
    </xf>
    <xf numFmtId="0" fontId="2" fillId="0" borderId="4"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0" fillId="0" borderId="9" xfId="0" applyBorder="1" applyProtection="1">
      <protection hidden="1"/>
    </xf>
    <xf numFmtId="0" fontId="2" fillId="0" borderId="0" xfId="0" applyFont="1" applyFill="1" applyAlignment="1" applyProtection="1">
      <alignment horizontal="left" vertical="center" wrapText="1"/>
      <protection hidden="1"/>
    </xf>
    <xf numFmtId="0" fontId="2" fillId="0" borderId="0" xfId="0" applyFont="1" applyFill="1" applyBorder="1" applyAlignment="1" applyProtection="1">
      <alignment horizontal="left" vertical="center" wrapText="1"/>
      <protection hidden="1"/>
    </xf>
    <xf numFmtId="0" fontId="0" fillId="0" borderId="0" xfId="0" applyAlignment="1" applyProtection="1">
      <alignment wrapText="1"/>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17" fillId="0" borderId="0" xfId="0" applyFont="1" applyAlignment="1" applyProtection="1">
      <alignment wrapText="1"/>
      <protection hidden="1"/>
    </xf>
    <xf numFmtId="0" fontId="17" fillId="0" borderId="0" xfId="0" applyFont="1" applyAlignment="1" applyProtection="1">
      <alignment vertical="center" wrapText="1"/>
      <protection hidden="1"/>
    </xf>
  </cellXfs>
  <cellStyles count="7">
    <cellStyle name="Comma 2" xfId="4"/>
    <cellStyle name="Normal" xfId="0" builtinId="0"/>
    <cellStyle name="Normal 2" xfId="2"/>
    <cellStyle name="Normal 3" xfId="3"/>
    <cellStyle name="Normal 7" xfId="5"/>
    <cellStyle name="Normal_0242 1998-99 ESTIMATE" xfId="1"/>
    <cellStyle name="Normal_Special Schools - Band Descriptors"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xdr:row>
          <xdr:rowOff>19050</xdr:rowOff>
        </xdr:from>
        <xdr:to>
          <xdr:col>20</xdr:col>
          <xdr:colOff>257175</xdr:colOff>
          <xdr:row>48</xdr:row>
          <xdr:rowOff>114300</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xdr:twoCellAnchor editAs="oneCell">
    <xdr:from>
      <xdr:col>1</xdr:col>
      <xdr:colOff>38100</xdr:colOff>
      <xdr:row>1</xdr:row>
      <xdr:rowOff>12700</xdr:rowOff>
    </xdr:from>
    <xdr:to>
      <xdr:col>20</xdr:col>
      <xdr:colOff>228600</xdr:colOff>
      <xdr:row>7</xdr:row>
      <xdr:rowOff>133350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96850"/>
          <a:ext cx="11772900" cy="1225550"/>
        </a:xfrm>
        <a:prstGeom prst="rect">
          <a:avLst/>
        </a:prstGeom>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arto="http://schemas.microsoft.com/office/word/2006/arto"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1897530</xdr:colOff>
      <xdr:row>16</xdr:row>
      <xdr:rowOff>67235</xdr:rowOff>
    </xdr:from>
    <xdr:to>
      <xdr:col>4</xdr:col>
      <xdr:colOff>78442</xdr:colOff>
      <xdr:row>18</xdr:row>
      <xdr:rowOff>149412</xdr:rowOff>
    </xdr:to>
    <xdr:sp macro="" textlink="">
      <xdr:nvSpPr>
        <xdr:cNvPr id="3" name="Right Brace 2"/>
        <xdr:cNvSpPr/>
      </xdr:nvSpPr>
      <xdr:spPr>
        <a:xfrm>
          <a:off x="7836648" y="3062941"/>
          <a:ext cx="324970" cy="47064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leonard.LINCSCC/AppData/Local/Microsoft/Windows/Temporary%20Internet%20Files/Content.Outlook/ZDF4I2B6/Budget%20Plan%20Apr%20-%20Aug%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Excelerator"/>
      <sheetName val="User Notes"/>
      <sheetName val="VH"/>
      <sheetName val="Budget Return Form"/>
      <sheetName val="Front"/>
      <sheetName val="1 - Summary"/>
      <sheetName val="3 - Budget Share proj"/>
      <sheetName val="4a - Teaching Staff"/>
      <sheetName val="4b - Teaching Staff"/>
      <sheetName val="5a - Non-Teaching Staff"/>
      <sheetName val="5b - Non-Teaching Staff"/>
      <sheetName val="6 - Expenditure proj"/>
      <sheetName val="7 - Pupil Premium"/>
      <sheetName val="8 - Sports Funding"/>
      <sheetName val="8a - 16-19 Bursary"/>
      <sheetName val="9 - Other Grants"/>
      <sheetName val="10 - Salary Scales"/>
      <sheetName val="Basic Information"/>
      <sheetName val="NI &amp; Super Rates"/>
      <sheetName val="SCP Conversion"/>
    </sheetNames>
    <sheetDataSet>
      <sheetData sheetId="0"/>
      <sheetData sheetId="1"/>
      <sheetData sheetId="2"/>
      <sheetData sheetId="3"/>
      <sheetData sheetId="4"/>
      <sheetData sheetId="5"/>
      <sheetData sheetId="6">
        <row r="23">
          <cell r="D23">
            <v>0</v>
          </cell>
        </row>
      </sheetData>
      <sheetData sheetId="7"/>
      <sheetData sheetId="8"/>
      <sheetData sheetId="9"/>
      <sheetData sheetId="10"/>
      <sheetData sheetId="11">
        <row r="9">
          <cell r="D9">
            <v>0</v>
          </cell>
        </row>
      </sheetData>
      <sheetData sheetId="12"/>
      <sheetData sheetId="13"/>
      <sheetData sheetId="14"/>
      <sheetData sheetId="15"/>
      <sheetData sheetId="16"/>
      <sheetData sheetId="17">
        <row r="8">
          <cell r="G8" t="str">
            <v>2016/17</v>
          </cell>
        </row>
        <row r="10">
          <cell r="G10" t="str">
            <v>2017/18</v>
          </cell>
        </row>
        <row r="11">
          <cell r="G11" t="str">
            <v>2018/19</v>
          </cell>
        </row>
        <row r="12">
          <cell r="G12" t="str">
            <v>2019/20</v>
          </cell>
        </row>
        <row r="13">
          <cell r="G13" t="str">
            <v>2020/21</v>
          </cell>
        </row>
        <row r="14">
          <cell r="G14" t="str">
            <v>2015/16</v>
          </cell>
        </row>
      </sheetData>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5"/>
  <sheetViews>
    <sheetView tabSelected="1" zoomScaleNormal="100" workbookViewId="0">
      <selection activeCell="A2" sqref="A2"/>
    </sheetView>
  </sheetViews>
  <sheetFormatPr defaultColWidth="9.140625" defaultRowHeight="15" x14ac:dyDescent="0.25"/>
  <cols>
    <col min="1" max="1" width="133.42578125" style="232" customWidth="1"/>
    <col min="2" max="16384" width="9.140625" style="232"/>
  </cols>
  <sheetData>
    <row r="1" spans="1:2" x14ac:dyDescent="0.35">
      <c r="A1" s="236"/>
      <c r="B1" s="237"/>
    </row>
    <row r="2" spans="1:2" x14ac:dyDescent="0.35">
      <c r="A2" s="238" t="s">
        <v>30</v>
      </c>
      <c r="B2" s="239"/>
    </row>
    <row r="3" spans="1:2" x14ac:dyDescent="0.35">
      <c r="A3" s="240"/>
      <c r="B3" s="239"/>
    </row>
    <row r="4" spans="1:2" x14ac:dyDescent="0.35">
      <c r="A4" s="241" t="s">
        <v>27</v>
      </c>
      <c r="B4" s="239"/>
    </row>
    <row r="5" spans="1:2" x14ac:dyDescent="0.35">
      <c r="A5" s="242" t="s">
        <v>127</v>
      </c>
      <c r="B5" s="239"/>
    </row>
    <row r="6" spans="1:2" x14ac:dyDescent="0.35">
      <c r="A6" s="240"/>
      <c r="B6" s="239"/>
    </row>
    <row r="7" spans="1:2" x14ac:dyDescent="0.35">
      <c r="A7" s="241" t="s">
        <v>28</v>
      </c>
      <c r="B7" s="239"/>
    </row>
    <row r="8" spans="1:2" x14ac:dyDescent="0.35">
      <c r="A8" s="22" t="s">
        <v>47</v>
      </c>
      <c r="B8" s="239"/>
    </row>
    <row r="9" spans="1:2" x14ac:dyDescent="0.35">
      <c r="A9" s="243" t="s">
        <v>128</v>
      </c>
      <c r="B9" s="239"/>
    </row>
    <row r="10" spans="1:2" x14ac:dyDescent="0.35">
      <c r="A10" s="243" t="s">
        <v>148</v>
      </c>
      <c r="B10" s="239"/>
    </row>
    <row r="11" spans="1:2" x14ac:dyDescent="0.35">
      <c r="A11" s="243" t="s">
        <v>29</v>
      </c>
      <c r="B11" s="239"/>
    </row>
    <row r="12" spans="1:2" x14ac:dyDescent="0.35">
      <c r="A12" s="244" t="s">
        <v>48</v>
      </c>
      <c r="B12" s="239"/>
    </row>
    <row r="13" spans="1:2" x14ac:dyDescent="0.35">
      <c r="A13" s="244" t="s">
        <v>44</v>
      </c>
      <c r="B13" s="239"/>
    </row>
    <row r="14" spans="1:2" x14ac:dyDescent="0.35">
      <c r="A14" s="244" t="s">
        <v>149</v>
      </c>
      <c r="B14" s="239"/>
    </row>
    <row r="15" spans="1:2" x14ac:dyDescent="0.35">
      <c r="A15" s="245" t="s">
        <v>129</v>
      </c>
      <c r="B15" s="246"/>
    </row>
  </sheetData>
  <sheetProtection password="F862" sheet="1" objects="1" scenarios="1"/>
  <pageMargins left="0.70866141732283472" right="0.70866141732283472" top="0.74803149606299213" bottom="0.74803149606299213" header="0.31496062992125984" footer="0.31496062992125984"/>
  <pageSetup paperSize="9" scale="91" orientation="landscape" r:id="rId1"/>
  <headerFooter>
    <oddHeader>&amp;CLincolnshire County Council</oddHeader>
    <oddFooter>&amp;C2020/21 Pilgrim Hospital Funding Formula
Front Sheet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
  <sheetViews>
    <sheetView zoomScaleNormal="100" workbookViewId="0"/>
  </sheetViews>
  <sheetFormatPr defaultColWidth="8.7109375" defaultRowHeight="15" x14ac:dyDescent="0.25"/>
  <cols>
    <col min="1" max="16384" width="8.7109375" style="232"/>
  </cols>
  <sheetData/>
  <sheetProtection password="F862" sheet="1" objects="1" scenarios="1"/>
  <pageMargins left="0.70866141732283472" right="0.70866141732283472" top="0.74803149606299213" bottom="0.74803149606299213" header="0.31496062992125984" footer="0.31496062992125984"/>
  <pageSetup paperSize="9" scale="73" orientation="landscape" r:id="rId1"/>
  <headerFooter>
    <oddHeader>&amp;CLincolnshire County Council</oddHeader>
    <oddFooter>&amp;C&amp;"Arial,Regular"&amp;10 2020/21 Pilgrim Hospital Funding Formula
ISB Weightings</oddFooter>
  </headerFooter>
  <drawing r:id="rId2"/>
  <legacyDrawing r:id="rId3"/>
  <oleObjects>
    <mc:AlternateContent xmlns:mc="http://schemas.openxmlformats.org/markup-compatibility/2006">
      <mc:Choice Requires="x14">
        <oleObject progId="Document" shapeId="20481" r:id="rId4">
          <objectPr defaultSize="0" autoPict="0" r:id="rId5">
            <anchor moveWithCells="1">
              <from>
                <xdr:col>1</xdr:col>
                <xdr:colOff>38100</xdr:colOff>
                <xdr:row>1</xdr:row>
                <xdr:rowOff>19050</xdr:rowOff>
              </from>
              <to>
                <xdr:col>20</xdr:col>
                <xdr:colOff>257175</xdr:colOff>
                <xdr:row>48</xdr:row>
                <xdr:rowOff>114300</xdr:rowOff>
              </to>
            </anchor>
          </objectPr>
        </oleObject>
      </mc:Choice>
      <mc:Fallback>
        <oleObject progId="Document" shapeId="2048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5"/>
  <sheetViews>
    <sheetView zoomScale="85" zoomScaleNormal="85" workbookViewId="0">
      <selection activeCell="B5" sqref="B5"/>
    </sheetView>
  </sheetViews>
  <sheetFormatPr defaultColWidth="9.140625" defaultRowHeight="12.75" x14ac:dyDescent="0.2"/>
  <cols>
    <col min="1" max="1" width="49.7109375" style="74" customWidth="1"/>
    <col min="2" max="2" width="30.7109375" style="74" customWidth="1"/>
    <col min="3" max="3" width="4.5703125" style="74" bestFit="1" customWidth="1"/>
    <col min="4" max="4" width="30.7109375" style="85" customWidth="1"/>
    <col min="5" max="5" width="8" style="77" customWidth="1"/>
    <col min="6" max="6" width="1.42578125" style="77" customWidth="1"/>
    <col min="7" max="7" width="47.28515625" style="77" customWidth="1"/>
    <col min="8" max="8" width="30.85546875" style="77" customWidth="1"/>
    <col min="9" max="9" width="30.7109375" style="77" customWidth="1"/>
    <col min="10" max="10" width="3" style="77" customWidth="1"/>
    <col min="11" max="16384" width="9.140625" style="74"/>
  </cols>
  <sheetData>
    <row r="1" spans="1:14" x14ac:dyDescent="0.2">
      <c r="A1" s="218" t="s">
        <v>112</v>
      </c>
      <c r="B1" s="218"/>
      <c r="C1" s="218"/>
      <c r="D1" s="14"/>
      <c r="E1" s="7"/>
      <c r="F1" s="7"/>
      <c r="G1" s="9"/>
      <c r="H1" s="4"/>
      <c r="I1" s="4"/>
      <c r="J1" s="4"/>
      <c r="K1" s="6"/>
      <c r="L1" s="6"/>
      <c r="M1" s="6"/>
      <c r="N1" s="4"/>
    </row>
    <row r="2" spans="1:14" ht="15" customHeight="1" x14ac:dyDescent="0.2">
      <c r="A2" s="218"/>
      <c r="B2" s="218"/>
      <c r="C2" s="218"/>
      <c r="D2" s="14"/>
      <c r="E2" s="7"/>
      <c r="F2" s="7"/>
      <c r="G2" s="9"/>
      <c r="H2" s="4"/>
      <c r="I2" s="4"/>
      <c r="J2" s="4"/>
      <c r="K2" s="6"/>
      <c r="L2" s="6"/>
      <c r="M2" s="6"/>
      <c r="N2" s="4"/>
    </row>
    <row r="3" spans="1:14" x14ac:dyDescent="0.2">
      <c r="A3" s="218" t="s">
        <v>131</v>
      </c>
      <c r="D3" s="14"/>
      <c r="E3" s="9"/>
      <c r="F3" s="9"/>
      <c r="G3" s="9"/>
      <c r="H3" s="219"/>
      <c r="I3" s="4"/>
      <c r="J3" s="4"/>
      <c r="K3" s="6"/>
      <c r="L3" s="220"/>
      <c r="M3" s="6"/>
      <c r="N3" s="221"/>
    </row>
    <row r="4" spans="1:14" x14ac:dyDescent="0.2">
      <c r="A4" s="218"/>
      <c r="H4" s="222"/>
      <c r="I4" s="4"/>
      <c r="J4" s="4"/>
      <c r="K4" s="6"/>
      <c r="L4" s="220"/>
      <c r="M4" s="6"/>
      <c r="N4" s="4"/>
    </row>
    <row r="5" spans="1:14" ht="15" customHeight="1" x14ac:dyDescent="0.2">
      <c r="A5" s="223"/>
      <c r="B5" s="224" t="s">
        <v>11</v>
      </c>
      <c r="C5" s="110"/>
      <c r="D5" s="16"/>
      <c r="E5" s="225"/>
      <c r="F5" s="225"/>
      <c r="H5" s="222"/>
      <c r="I5" s="4"/>
      <c r="J5" s="4"/>
      <c r="K5" s="6"/>
      <c r="L5" s="220"/>
      <c r="M5" s="6"/>
      <c r="N5" s="4"/>
    </row>
    <row r="6" spans="1:14" ht="15" customHeight="1" x14ac:dyDescent="0.2">
      <c r="A6" s="3"/>
      <c r="B6" s="7"/>
      <c r="C6" s="7"/>
      <c r="D6" s="33"/>
      <c r="E6" s="4"/>
      <c r="F6" s="4"/>
      <c r="H6" s="222"/>
      <c r="I6" s="4"/>
      <c r="J6" s="4"/>
      <c r="K6" s="5"/>
      <c r="L6" s="6"/>
      <c r="M6" s="6"/>
      <c r="N6" s="4"/>
    </row>
    <row r="7" spans="1:14" ht="15" customHeight="1" x14ac:dyDescent="0.2">
      <c r="A7" s="8" t="s">
        <v>7</v>
      </c>
      <c r="B7" s="7" t="s">
        <v>111</v>
      </c>
      <c r="C7" s="9"/>
      <c r="D7" s="20" t="s">
        <v>113</v>
      </c>
      <c r="E7" s="4"/>
      <c r="F7" s="4"/>
      <c r="G7" s="4"/>
      <c r="H7" s="106" t="s">
        <v>117</v>
      </c>
      <c r="I7" s="4"/>
      <c r="J7" s="4"/>
      <c r="K7" s="5"/>
      <c r="L7" s="6"/>
      <c r="M7" s="6"/>
      <c r="N7" s="4"/>
    </row>
    <row r="8" spans="1:14" ht="15" customHeight="1" x14ac:dyDescent="0.2">
      <c r="A8" s="3" t="s">
        <v>1</v>
      </c>
      <c r="B8" s="10">
        <v>405764</v>
      </c>
      <c r="D8" s="116">
        <v>405764</v>
      </c>
      <c r="E8" s="57"/>
      <c r="F8" s="11"/>
      <c r="G8" s="3" t="s">
        <v>1</v>
      </c>
      <c r="H8" s="115">
        <f>SUM(D8)</f>
        <v>405764</v>
      </c>
      <c r="I8" s="107"/>
      <c r="J8" s="5"/>
      <c r="K8" s="6"/>
      <c r="L8" s="6"/>
      <c r="M8" s="4"/>
    </row>
    <row r="9" spans="1:14" ht="15" customHeight="1" x14ac:dyDescent="0.2">
      <c r="A9" s="3" t="s">
        <v>8</v>
      </c>
      <c r="B9" s="10">
        <v>88791</v>
      </c>
      <c r="D9" s="116">
        <v>88791</v>
      </c>
      <c r="E9" s="57"/>
      <c r="F9" s="11"/>
      <c r="G9" s="3" t="s">
        <v>8</v>
      </c>
      <c r="H9" s="115">
        <f t="shared" ref="H9:H10" si="0">SUM(D9)</f>
        <v>88791</v>
      </c>
      <c r="I9" s="107"/>
      <c r="J9" s="5"/>
      <c r="K9" s="6"/>
      <c r="L9" s="6"/>
      <c r="M9" s="4"/>
    </row>
    <row r="10" spans="1:14" ht="15" customHeight="1" x14ac:dyDescent="0.2">
      <c r="A10" s="3" t="s">
        <v>9</v>
      </c>
      <c r="B10" s="10">
        <v>818440</v>
      </c>
      <c r="D10" s="15">
        <f>80*11692</f>
        <v>935360</v>
      </c>
      <c r="E10" s="57"/>
      <c r="F10" s="11"/>
      <c r="G10" s="3" t="s">
        <v>9</v>
      </c>
      <c r="H10" s="115">
        <f t="shared" si="0"/>
        <v>935360</v>
      </c>
      <c r="I10" s="107"/>
      <c r="J10" s="5"/>
      <c r="K10" s="6"/>
      <c r="L10" s="6"/>
      <c r="M10" s="4"/>
    </row>
    <row r="11" spans="1:14" ht="15" customHeight="1" x14ac:dyDescent="0.2">
      <c r="A11" s="3" t="s">
        <v>130</v>
      </c>
      <c r="B11" s="10">
        <f>SUM(B8:B10)*0.01</f>
        <v>13129.95</v>
      </c>
      <c r="D11" s="15">
        <f>B11</f>
        <v>13129.95</v>
      </c>
      <c r="E11" s="57"/>
      <c r="F11" s="11"/>
      <c r="G11" s="3" t="s">
        <v>130</v>
      </c>
      <c r="H11" s="115">
        <f>D11</f>
        <v>13129.95</v>
      </c>
      <c r="I11" s="107"/>
      <c r="J11" s="5"/>
      <c r="K11" s="6"/>
      <c r="L11" s="6"/>
      <c r="M11" s="4"/>
    </row>
    <row r="12" spans="1:14" ht="15" customHeight="1" x14ac:dyDescent="0.2">
      <c r="A12" s="3" t="s">
        <v>10</v>
      </c>
      <c r="B12" s="35">
        <f>SUM(B8:B11)</f>
        <v>1326124.95</v>
      </c>
      <c r="D12" s="105">
        <f>SUM(D8:D11)</f>
        <v>1443044.95</v>
      </c>
      <c r="E12" s="18">
        <v>1</v>
      </c>
      <c r="F12" s="13"/>
      <c r="G12" s="3" t="s">
        <v>36</v>
      </c>
      <c r="H12" s="209">
        <v>0</v>
      </c>
      <c r="I12" s="4"/>
      <c r="J12" s="5"/>
      <c r="K12" s="5"/>
      <c r="L12" s="6"/>
      <c r="M12" s="6"/>
      <c r="N12" s="4"/>
    </row>
    <row r="13" spans="1:14" ht="15" customHeight="1" thickBot="1" x14ac:dyDescent="0.25">
      <c r="A13" s="3"/>
      <c r="B13" s="10"/>
      <c r="D13" s="15"/>
      <c r="E13" s="14"/>
      <c r="F13" s="13"/>
      <c r="G13" s="3" t="s">
        <v>37</v>
      </c>
      <c r="H13" s="109">
        <f>SUM(H8:H12)</f>
        <v>1443044.95</v>
      </c>
      <c r="I13" s="4"/>
      <c r="J13" s="4">
        <v>7</v>
      </c>
      <c r="K13" s="5"/>
      <c r="L13" s="6"/>
      <c r="M13" s="6"/>
      <c r="N13" s="4"/>
    </row>
    <row r="14" spans="1:14" ht="15" customHeight="1" x14ac:dyDescent="0.35">
      <c r="A14" s="3"/>
      <c r="B14" s="10"/>
      <c r="D14" s="15"/>
      <c r="E14" s="18"/>
      <c r="F14" s="13"/>
      <c r="G14" s="226"/>
      <c r="H14" s="108"/>
      <c r="I14" s="4"/>
      <c r="J14" s="4"/>
      <c r="K14" s="5"/>
      <c r="L14" s="6"/>
      <c r="M14" s="6"/>
      <c r="N14" s="4"/>
    </row>
    <row r="15" spans="1:14" ht="15" customHeight="1" x14ac:dyDescent="0.35">
      <c r="A15" s="3"/>
      <c r="B15" s="10"/>
      <c r="D15" s="15"/>
      <c r="E15" s="14"/>
      <c r="F15" s="13"/>
      <c r="G15" s="226"/>
      <c r="H15" s="108"/>
      <c r="I15" s="4"/>
      <c r="J15" s="4"/>
      <c r="K15" s="5"/>
      <c r="L15" s="6"/>
      <c r="M15" s="6"/>
      <c r="N15" s="4"/>
    </row>
    <row r="16" spans="1:14" ht="15" customHeight="1" x14ac:dyDescent="0.3">
      <c r="A16" s="3"/>
      <c r="B16" s="16" t="s">
        <v>110</v>
      </c>
      <c r="D16" s="20" t="s">
        <v>116</v>
      </c>
      <c r="E16" s="14"/>
      <c r="F16" s="13"/>
      <c r="G16" s="227" t="s">
        <v>49</v>
      </c>
      <c r="H16" s="108"/>
      <c r="I16" s="4"/>
      <c r="J16" s="4"/>
      <c r="K16" s="5"/>
      <c r="L16" s="6"/>
      <c r="M16" s="6"/>
      <c r="N16" s="4"/>
    </row>
    <row r="17" spans="1:14" ht="15" customHeight="1" x14ac:dyDescent="0.25">
      <c r="A17" s="3" t="s">
        <v>126</v>
      </c>
      <c r="B17" s="26">
        <v>70</v>
      </c>
      <c r="D17" s="34">
        <v>70</v>
      </c>
      <c r="E17" s="18"/>
      <c r="F17" s="13"/>
      <c r="G17" s="228"/>
      <c r="H17" s="9" t="s">
        <v>38</v>
      </c>
      <c r="I17" s="229" t="s">
        <v>39</v>
      </c>
      <c r="J17" s="4"/>
      <c r="K17" s="5"/>
      <c r="L17" s="6"/>
      <c r="M17" s="6"/>
      <c r="N17" s="4"/>
    </row>
    <row r="18" spans="1:14" ht="15" customHeight="1" x14ac:dyDescent="0.3">
      <c r="A18" s="3"/>
      <c r="B18" s="19"/>
      <c r="D18" s="15"/>
      <c r="E18" s="18">
        <v>2</v>
      </c>
      <c r="F18" s="13"/>
      <c r="G18" s="11" t="s">
        <v>118</v>
      </c>
      <c r="H18" s="125">
        <v>4166.666666666667</v>
      </c>
      <c r="I18" s="230">
        <f>H18*80</f>
        <v>333333.33333333337</v>
      </c>
      <c r="J18" s="4"/>
      <c r="K18" s="5"/>
      <c r="L18" s="6"/>
      <c r="M18" s="6"/>
      <c r="N18" s="4"/>
    </row>
    <row r="19" spans="1:14" ht="15" customHeight="1" x14ac:dyDescent="0.3">
      <c r="A19" s="3" t="s">
        <v>114</v>
      </c>
      <c r="B19" s="26">
        <v>0</v>
      </c>
      <c r="D19" s="34">
        <v>10</v>
      </c>
      <c r="E19" s="14"/>
      <c r="F19" s="13"/>
      <c r="G19" s="11" t="s">
        <v>119</v>
      </c>
      <c r="H19" s="125">
        <v>5833.3333333333339</v>
      </c>
      <c r="I19" s="230">
        <f>H19*80</f>
        <v>466666.66666666674</v>
      </c>
      <c r="J19" s="4"/>
      <c r="K19" s="5"/>
      <c r="L19" s="6"/>
      <c r="M19" s="6"/>
      <c r="N19" s="4"/>
    </row>
    <row r="20" spans="1:14" ht="15" customHeight="1" x14ac:dyDescent="0.3">
      <c r="A20" s="3"/>
      <c r="B20" s="19"/>
      <c r="D20" s="15"/>
      <c r="E20" s="14"/>
      <c r="F20" s="13"/>
      <c r="G20" s="229"/>
      <c r="H20" s="35">
        <f>SUM(H18:H19)</f>
        <v>10000</v>
      </c>
      <c r="I20" s="35">
        <f>SUM(I18:I19)</f>
        <v>800000.00000000012</v>
      </c>
      <c r="J20" s="4">
        <v>8</v>
      </c>
      <c r="K20" s="5"/>
      <c r="L20" s="6"/>
      <c r="M20" s="6"/>
      <c r="N20" s="4"/>
    </row>
    <row r="21" spans="1:14" ht="15" customHeight="1" x14ac:dyDescent="0.3">
      <c r="A21" s="3" t="s">
        <v>115</v>
      </c>
      <c r="B21" s="208">
        <v>0</v>
      </c>
      <c r="D21" s="15"/>
      <c r="E21" s="58">
        <v>3</v>
      </c>
      <c r="F21" s="13"/>
      <c r="G21" s="229"/>
      <c r="H21" s="229"/>
      <c r="I21" s="229"/>
      <c r="J21" s="4"/>
    </row>
    <row r="22" spans="1:14" ht="15" customHeight="1" x14ac:dyDescent="0.3">
      <c r="A22" s="3"/>
      <c r="B22" s="10"/>
      <c r="D22" s="15"/>
      <c r="E22" s="58"/>
      <c r="F22" s="13"/>
      <c r="G22" s="229"/>
      <c r="H22" s="110" t="s">
        <v>40</v>
      </c>
      <c r="I22" s="13" t="s">
        <v>41</v>
      </c>
      <c r="J22" s="4"/>
    </row>
    <row r="23" spans="1:14" ht="15" customHeight="1" x14ac:dyDescent="0.3">
      <c r="A23" s="131" t="s">
        <v>46</v>
      </c>
      <c r="B23" s="132">
        <v>11692</v>
      </c>
      <c r="C23" s="133"/>
      <c r="D23" s="134">
        <v>11692</v>
      </c>
      <c r="E23" s="129">
        <v>4</v>
      </c>
      <c r="F23" s="13"/>
      <c r="G23" s="11" t="s">
        <v>118</v>
      </c>
      <c r="H23" s="230">
        <f>(D12-I20)/(D17+D19)*(5/12)</f>
        <v>3349.192447916666</v>
      </c>
      <c r="I23" s="230">
        <f>H23*80</f>
        <v>267935.39583333326</v>
      </c>
      <c r="J23" s="78"/>
      <c r="K23" s="5"/>
      <c r="L23" s="6"/>
      <c r="M23" s="6"/>
      <c r="N23" s="4"/>
    </row>
    <row r="24" spans="1:14" ht="15" customHeight="1" x14ac:dyDescent="0.3">
      <c r="A24" s="36"/>
      <c r="B24" s="108"/>
      <c r="C24" s="79"/>
      <c r="D24" s="115"/>
      <c r="E24" s="129"/>
      <c r="G24" s="11" t="s">
        <v>119</v>
      </c>
      <c r="H24" s="230">
        <f>(D12-I20)/(D17+D19)*(7/12)</f>
        <v>4688.8694270833321</v>
      </c>
      <c r="I24" s="230">
        <f>H24*80</f>
        <v>375109.55416666658</v>
      </c>
      <c r="J24" s="78"/>
      <c r="K24" s="5"/>
      <c r="L24" s="6"/>
      <c r="M24" s="6"/>
      <c r="N24" s="4"/>
    </row>
    <row r="25" spans="1:14" ht="15" customHeight="1" x14ac:dyDescent="0.3">
      <c r="A25" s="36"/>
      <c r="B25" s="108"/>
      <c r="C25" s="79"/>
      <c r="D25" s="115"/>
      <c r="E25" s="129"/>
      <c r="G25" s="127"/>
      <c r="H25" s="35">
        <f>SUM(H23:H24)</f>
        <v>8038.0618749999976</v>
      </c>
      <c r="I25" s="35">
        <f>SUM(I23:I24)</f>
        <v>643044.94999999984</v>
      </c>
      <c r="J25" s="4">
        <v>9</v>
      </c>
      <c r="K25" s="5"/>
      <c r="L25" s="6"/>
      <c r="M25" s="6"/>
      <c r="N25" s="4"/>
    </row>
    <row r="26" spans="1:14" ht="15" customHeight="1" thickBot="1" x14ac:dyDescent="0.35">
      <c r="A26" s="36"/>
      <c r="B26" s="14"/>
      <c r="D26" s="76"/>
      <c r="E26" s="75"/>
      <c r="F26" s="13"/>
      <c r="G26" s="127"/>
      <c r="H26" s="116"/>
      <c r="I26" s="116"/>
      <c r="J26" s="4"/>
      <c r="K26" s="5"/>
      <c r="L26" s="6"/>
      <c r="M26" s="6"/>
      <c r="N26" s="4"/>
    </row>
    <row r="27" spans="1:14" ht="15" customHeight="1" x14ac:dyDescent="0.2">
      <c r="B27" s="41" t="s">
        <v>12</v>
      </c>
      <c r="C27" s="42"/>
      <c r="D27" s="43" t="s">
        <v>13</v>
      </c>
      <c r="E27" s="13">
        <v>5</v>
      </c>
      <c r="F27" s="13"/>
      <c r="G27" s="229"/>
      <c r="H27" s="111" t="s">
        <v>120</v>
      </c>
      <c r="I27" s="112">
        <f>SUM(I20+I25)</f>
        <v>1443044.95</v>
      </c>
      <c r="J27" s="4">
        <v>10</v>
      </c>
      <c r="K27" s="5"/>
      <c r="L27" s="6"/>
      <c r="M27" s="6"/>
      <c r="N27" s="4"/>
    </row>
    <row r="28" spans="1:14" ht="15" customHeight="1" x14ac:dyDescent="0.2">
      <c r="A28" s="3"/>
      <c r="B28" s="44" t="s">
        <v>14</v>
      </c>
      <c r="C28" s="45"/>
      <c r="D28" s="46">
        <v>1</v>
      </c>
      <c r="E28" s="13"/>
      <c r="F28" s="13"/>
      <c r="G28" s="110"/>
      <c r="H28" s="60"/>
      <c r="I28" s="60"/>
      <c r="J28" s="4"/>
      <c r="K28" s="5"/>
      <c r="L28" s="6"/>
      <c r="M28" s="6"/>
      <c r="N28" s="4"/>
    </row>
    <row r="29" spans="1:14" ht="15" customHeight="1" x14ac:dyDescent="0.2">
      <c r="A29" s="3"/>
      <c r="B29" s="44" t="s">
        <v>15</v>
      </c>
      <c r="C29" s="45"/>
      <c r="D29" s="46">
        <v>0</v>
      </c>
      <c r="E29" s="13"/>
      <c r="F29" s="13"/>
      <c r="G29" s="8" t="s">
        <v>42</v>
      </c>
      <c r="H29" s="115"/>
      <c r="I29" s="116"/>
      <c r="J29" s="4"/>
      <c r="K29" s="5"/>
      <c r="L29" s="6"/>
      <c r="M29" s="6"/>
      <c r="N29" s="4"/>
    </row>
    <row r="30" spans="1:14" ht="15" customHeight="1" x14ac:dyDescent="0.2">
      <c r="A30" s="3"/>
      <c r="B30" s="44" t="s">
        <v>16</v>
      </c>
      <c r="C30" s="45"/>
      <c r="D30" s="46">
        <v>0</v>
      </c>
      <c r="E30" s="13"/>
      <c r="F30" s="13"/>
      <c r="G30" s="3" t="s">
        <v>35</v>
      </c>
      <c r="H30" s="74"/>
      <c r="I30" s="108">
        <v>117486</v>
      </c>
      <c r="J30" s="4">
        <v>11</v>
      </c>
      <c r="K30" s="5"/>
      <c r="L30" s="6"/>
      <c r="M30" s="6"/>
      <c r="N30" s="4"/>
    </row>
    <row r="31" spans="1:14" ht="15" customHeight="1" x14ac:dyDescent="0.2">
      <c r="A31" s="3"/>
      <c r="B31" s="44" t="s">
        <v>17</v>
      </c>
      <c r="C31" s="45"/>
      <c r="D31" s="46">
        <v>0</v>
      </c>
      <c r="E31" s="13"/>
      <c r="F31" s="13"/>
      <c r="G31" s="3" t="s">
        <v>133</v>
      </c>
      <c r="H31" s="74"/>
      <c r="I31" s="108">
        <v>120000</v>
      </c>
      <c r="J31" s="4">
        <v>12</v>
      </c>
      <c r="K31" s="5"/>
      <c r="L31" s="6"/>
      <c r="M31" s="6"/>
      <c r="N31" s="4"/>
    </row>
    <row r="32" spans="1:14" ht="15" customHeight="1" x14ac:dyDescent="0.2">
      <c r="A32" s="3"/>
      <c r="B32" s="99" t="s">
        <v>31</v>
      </c>
      <c r="C32" s="100"/>
      <c r="D32" s="101">
        <v>0</v>
      </c>
      <c r="E32" s="13"/>
      <c r="F32" s="13"/>
      <c r="G32" s="3"/>
      <c r="H32" s="74"/>
      <c r="I32" s="108"/>
      <c r="J32" s="4"/>
      <c r="K32" s="5"/>
      <c r="L32" s="6"/>
      <c r="M32" s="6"/>
      <c r="N32" s="4"/>
    </row>
    <row r="33" spans="1:14" ht="15" customHeight="1" thickBot="1" x14ac:dyDescent="0.25">
      <c r="A33" s="3"/>
      <c r="B33" s="47" t="s">
        <v>18</v>
      </c>
      <c r="C33" s="48"/>
      <c r="D33" s="49">
        <v>0</v>
      </c>
      <c r="E33" s="13"/>
      <c r="F33" s="13"/>
      <c r="G33" s="3"/>
      <c r="H33" s="33" t="s">
        <v>134</v>
      </c>
      <c r="I33" s="113">
        <f>SUM(I30:I32)</f>
        <v>237486</v>
      </c>
      <c r="J33" s="4">
        <v>13</v>
      </c>
      <c r="K33" s="5"/>
      <c r="L33" s="6"/>
      <c r="M33" s="6"/>
      <c r="N33" s="4"/>
    </row>
    <row r="34" spans="1:14" ht="15" customHeight="1" x14ac:dyDescent="0.2">
      <c r="A34" s="3"/>
      <c r="B34" s="135"/>
      <c r="C34" s="108"/>
      <c r="D34" s="136"/>
      <c r="E34" s="13"/>
      <c r="F34" s="13"/>
      <c r="G34" s="3"/>
      <c r="H34" s="108"/>
      <c r="I34" s="33"/>
      <c r="J34" s="4"/>
      <c r="K34" s="5"/>
      <c r="L34" s="6"/>
      <c r="M34" s="6"/>
      <c r="N34" s="4"/>
    </row>
    <row r="35" spans="1:14" ht="15" customHeight="1" thickBot="1" x14ac:dyDescent="0.25">
      <c r="A35" s="3"/>
      <c r="B35" s="135"/>
      <c r="C35" s="108"/>
      <c r="D35" s="136"/>
      <c r="E35" s="13"/>
      <c r="F35" s="13"/>
      <c r="G35" s="3"/>
      <c r="H35" s="7" t="s">
        <v>45</v>
      </c>
      <c r="I35" s="114">
        <f>SUM(I27+I33)</f>
        <v>1680530.95</v>
      </c>
      <c r="J35" s="4">
        <v>14</v>
      </c>
      <c r="K35" s="5"/>
      <c r="L35" s="6"/>
      <c r="M35" s="6"/>
      <c r="N35" s="4"/>
    </row>
    <row r="36" spans="1:14" ht="15" customHeight="1" thickBot="1" x14ac:dyDescent="0.25">
      <c r="A36" s="3"/>
      <c r="B36" s="135"/>
      <c r="C36" s="108"/>
      <c r="D36" s="136"/>
      <c r="E36" s="13"/>
      <c r="F36" s="13"/>
      <c r="G36" s="3"/>
      <c r="H36" s="7"/>
      <c r="I36" s="33"/>
      <c r="J36" s="4"/>
      <c r="K36" s="5"/>
      <c r="L36" s="6"/>
      <c r="M36" s="6"/>
      <c r="N36" s="4"/>
    </row>
    <row r="37" spans="1:14" ht="15" customHeight="1" x14ac:dyDescent="0.2">
      <c r="A37" s="3"/>
      <c r="B37" s="135"/>
      <c r="C37" s="108"/>
      <c r="D37" s="136"/>
      <c r="E37" s="13"/>
      <c r="F37" s="13"/>
      <c r="G37" s="117" t="s">
        <v>121</v>
      </c>
      <c r="H37" s="118" t="s">
        <v>43</v>
      </c>
      <c r="I37" s="12"/>
      <c r="J37" s="4"/>
      <c r="K37" s="5"/>
      <c r="L37" s="6"/>
      <c r="M37" s="6"/>
      <c r="N37" s="4"/>
    </row>
    <row r="38" spans="1:14" ht="15" customHeight="1" thickBot="1" x14ac:dyDescent="0.3">
      <c r="A38" s="3"/>
      <c r="B38" s="135"/>
      <c r="C38" s="108"/>
      <c r="D38" s="136"/>
      <c r="E38" s="13"/>
      <c r="F38" s="13"/>
      <c r="G38" s="119"/>
      <c r="H38" s="120"/>
      <c r="I38" s="12"/>
      <c r="J38" s="4"/>
      <c r="K38" s="5"/>
      <c r="L38" s="6"/>
      <c r="M38" s="6"/>
      <c r="N38" s="4"/>
    </row>
    <row r="39" spans="1:14" ht="15" customHeight="1" x14ac:dyDescent="0.2">
      <c r="A39" s="142" t="s">
        <v>132</v>
      </c>
      <c r="B39" s="146"/>
      <c r="C39" s="146"/>
      <c r="D39" s="147"/>
      <c r="E39" s="13">
        <v>6</v>
      </c>
      <c r="F39" s="13"/>
      <c r="G39" s="121" t="s">
        <v>122</v>
      </c>
      <c r="H39" s="122">
        <v>80</v>
      </c>
      <c r="I39" s="12"/>
      <c r="J39" s="4">
        <v>15</v>
      </c>
      <c r="K39" s="5"/>
      <c r="L39" s="6"/>
      <c r="M39" s="6"/>
      <c r="N39" s="4"/>
    </row>
    <row r="40" spans="1:14" ht="15" customHeight="1" x14ac:dyDescent="0.2">
      <c r="A40" s="50"/>
      <c r="B40" s="79"/>
      <c r="C40" s="79"/>
      <c r="D40" s="80"/>
      <c r="E40" s="13"/>
      <c r="F40" s="13"/>
      <c r="G40" s="121" t="s">
        <v>123</v>
      </c>
      <c r="H40" s="122">
        <v>80</v>
      </c>
      <c r="I40" s="12"/>
      <c r="J40" s="141"/>
      <c r="K40" s="5"/>
      <c r="L40" s="6"/>
      <c r="M40" s="6"/>
      <c r="N40" s="4"/>
    </row>
    <row r="41" spans="1:14" ht="15" customHeight="1" x14ac:dyDescent="0.2">
      <c r="A41" s="51" t="s">
        <v>19</v>
      </c>
      <c r="B41" s="52" t="s">
        <v>20</v>
      </c>
      <c r="C41" s="79"/>
      <c r="D41" s="53" t="s">
        <v>21</v>
      </c>
      <c r="E41" s="13"/>
      <c r="F41" s="13"/>
      <c r="G41" s="121"/>
      <c r="H41" s="122"/>
      <c r="I41" s="12"/>
      <c r="J41" s="102"/>
      <c r="K41" s="5"/>
      <c r="L41" s="6"/>
      <c r="M41" s="6"/>
      <c r="N41" s="4"/>
    </row>
    <row r="42" spans="1:14" ht="15" customHeight="1" x14ac:dyDescent="0.2">
      <c r="A42" s="81"/>
      <c r="B42" s="78"/>
      <c r="C42" s="79"/>
      <c r="D42" s="82"/>
      <c r="E42" s="13"/>
      <c r="F42" s="13"/>
      <c r="G42" s="121" t="s">
        <v>124</v>
      </c>
      <c r="H42" s="122">
        <v>0</v>
      </c>
      <c r="I42" s="12"/>
      <c r="J42" s="102">
        <v>16</v>
      </c>
      <c r="K42" s="6"/>
      <c r="L42" s="6"/>
      <c r="M42" s="6"/>
      <c r="N42" s="4"/>
    </row>
    <row r="43" spans="1:14" ht="15" customHeight="1" thickBot="1" x14ac:dyDescent="0.25">
      <c r="A43" s="86" t="s">
        <v>14</v>
      </c>
      <c r="B43" s="87" t="s">
        <v>22</v>
      </c>
      <c r="C43" s="88"/>
      <c r="D43" s="89">
        <v>11692.020638096787</v>
      </c>
      <c r="E43" s="13"/>
      <c r="F43" s="13"/>
      <c r="G43" s="123" t="s">
        <v>125</v>
      </c>
      <c r="H43" s="124">
        <v>0</v>
      </c>
      <c r="I43" s="12"/>
      <c r="J43" s="102"/>
      <c r="K43" s="6"/>
      <c r="L43" s="6"/>
      <c r="M43" s="6"/>
      <c r="N43" s="4"/>
    </row>
    <row r="44" spans="1:14" ht="15" customHeight="1" x14ac:dyDescent="0.2">
      <c r="A44" s="90"/>
      <c r="B44" s="91"/>
      <c r="C44" s="88"/>
      <c r="D44" s="89"/>
      <c r="E44" s="13"/>
      <c r="F44" s="13"/>
      <c r="G44" s="12"/>
      <c r="H44" s="34"/>
      <c r="I44" s="12"/>
      <c r="J44" s="5"/>
      <c r="K44" s="6"/>
      <c r="L44" s="6"/>
      <c r="M44" s="4"/>
    </row>
    <row r="45" spans="1:14" ht="15" customHeight="1" thickBot="1" x14ac:dyDescent="0.25">
      <c r="A45" s="86" t="s">
        <v>15</v>
      </c>
      <c r="B45" s="87" t="s">
        <v>23</v>
      </c>
      <c r="C45" s="88"/>
      <c r="D45" s="89">
        <v>7350.1419469065795</v>
      </c>
      <c r="E45" s="13"/>
      <c r="F45" s="13"/>
      <c r="G45" s="17"/>
      <c r="H45" s="15"/>
      <c r="I45" s="12"/>
      <c r="J45" s="5"/>
      <c r="K45" s="6"/>
      <c r="L45" s="6"/>
      <c r="M45" s="4"/>
    </row>
    <row r="46" spans="1:14" ht="15" customHeight="1" x14ac:dyDescent="0.2">
      <c r="A46" s="90"/>
      <c r="B46" s="91"/>
      <c r="C46" s="88"/>
      <c r="D46" s="89"/>
      <c r="E46" s="13"/>
      <c r="F46" s="13"/>
      <c r="G46" s="142" t="s">
        <v>0</v>
      </c>
      <c r="H46" s="143"/>
      <c r="I46" s="144"/>
      <c r="J46" s="5">
        <v>17</v>
      </c>
      <c r="K46" s="6"/>
      <c r="L46" s="6"/>
      <c r="M46" s="4"/>
    </row>
    <row r="47" spans="1:14" ht="15" customHeight="1" x14ac:dyDescent="0.2">
      <c r="A47" s="86" t="s">
        <v>16</v>
      </c>
      <c r="B47" s="87" t="s">
        <v>24</v>
      </c>
      <c r="C47" s="88"/>
      <c r="D47" s="89">
        <v>6243.7244928897762</v>
      </c>
      <c r="E47" s="13"/>
      <c r="F47" s="13"/>
      <c r="G47" s="104"/>
      <c r="H47" s="103"/>
      <c r="I47" s="145"/>
      <c r="J47" s="5"/>
      <c r="K47" s="6"/>
      <c r="L47" s="6"/>
      <c r="M47" s="4"/>
    </row>
    <row r="48" spans="1:14" ht="15" customHeight="1" x14ac:dyDescent="0.2">
      <c r="A48" s="90"/>
      <c r="B48" s="91"/>
      <c r="C48" s="88"/>
      <c r="D48" s="89"/>
      <c r="E48" s="13"/>
      <c r="F48" s="13"/>
      <c r="G48" s="54" t="s">
        <v>26</v>
      </c>
      <c r="H48" s="55" t="s">
        <v>1</v>
      </c>
      <c r="I48" s="56" t="s">
        <v>8</v>
      </c>
      <c r="J48" s="5"/>
      <c r="K48" s="6"/>
      <c r="L48" s="6"/>
      <c r="M48" s="4"/>
    </row>
    <row r="49" spans="1:14" ht="15" customHeight="1" x14ac:dyDescent="0.2">
      <c r="A49" s="86" t="s">
        <v>17</v>
      </c>
      <c r="B49" s="87" t="s">
        <v>22</v>
      </c>
      <c r="C49" s="88"/>
      <c r="D49" s="89">
        <v>11692.020638096787</v>
      </c>
      <c r="E49" s="13"/>
      <c r="F49" s="13"/>
      <c r="G49" s="66" t="s">
        <v>33</v>
      </c>
      <c r="H49" s="94">
        <v>120797</v>
      </c>
      <c r="I49" s="95">
        <v>18682</v>
      </c>
      <c r="J49" s="5"/>
      <c r="K49" s="6"/>
      <c r="L49" s="6"/>
      <c r="M49" s="4"/>
    </row>
    <row r="50" spans="1:14" ht="15" customHeight="1" x14ac:dyDescent="0.2">
      <c r="A50" s="90"/>
      <c r="B50" s="91"/>
      <c r="C50" s="88"/>
      <c r="D50" s="89"/>
      <c r="E50" s="13"/>
      <c r="F50" s="13"/>
      <c r="G50" s="96" t="s">
        <v>2</v>
      </c>
      <c r="H50" s="94">
        <v>314686.51772419503</v>
      </c>
      <c r="I50" s="95">
        <v>69201.680689977453</v>
      </c>
      <c r="J50" s="5"/>
      <c r="K50" s="5"/>
      <c r="L50" s="6"/>
      <c r="M50" s="4"/>
    </row>
    <row r="51" spans="1:14" ht="15" customHeight="1" x14ac:dyDescent="0.2">
      <c r="A51" s="90" t="s">
        <v>31</v>
      </c>
      <c r="B51" s="91" t="s">
        <v>32</v>
      </c>
      <c r="C51" s="88"/>
      <c r="D51" s="89">
        <v>22143</v>
      </c>
      <c r="E51" s="13"/>
      <c r="F51" s="13"/>
      <c r="G51" s="96" t="s">
        <v>3</v>
      </c>
      <c r="H51" s="94">
        <v>405763.82046267512</v>
      </c>
      <c r="I51" s="95">
        <v>88790.687513148558</v>
      </c>
      <c r="J51" s="4"/>
      <c r="K51" s="5"/>
      <c r="L51" s="6"/>
      <c r="M51" s="4"/>
    </row>
    <row r="52" spans="1:14" x14ac:dyDescent="0.2">
      <c r="A52" s="90"/>
      <c r="B52" s="91"/>
      <c r="C52" s="88"/>
      <c r="D52" s="89"/>
      <c r="E52" s="13"/>
      <c r="F52" s="13"/>
      <c r="G52" s="96" t="s">
        <v>4</v>
      </c>
      <c r="H52" s="94">
        <v>418723.18610831723</v>
      </c>
      <c r="I52" s="95">
        <v>117027.3922528728</v>
      </c>
      <c r="J52" s="4"/>
      <c r="K52" s="5"/>
      <c r="L52" s="6"/>
      <c r="M52" s="6"/>
      <c r="N52" s="4"/>
    </row>
    <row r="53" spans="1:14" ht="12.75" customHeight="1" x14ac:dyDescent="0.2">
      <c r="A53" s="86" t="s">
        <v>18</v>
      </c>
      <c r="B53" s="92" t="s">
        <v>22</v>
      </c>
      <c r="C53" s="88"/>
      <c r="D53" s="89">
        <v>11692.020638096787</v>
      </c>
      <c r="E53" s="13"/>
      <c r="F53" s="13"/>
      <c r="G53" s="67" t="s">
        <v>34</v>
      </c>
      <c r="H53" s="94">
        <v>493762.11190507573</v>
      </c>
      <c r="I53" s="95">
        <v>131719.7894229154</v>
      </c>
      <c r="J53" s="4"/>
      <c r="K53" s="5"/>
      <c r="L53" s="6"/>
      <c r="M53" s="6"/>
      <c r="N53" s="4"/>
    </row>
    <row r="54" spans="1:14" x14ac:dyDescent="0.2">
      <c r="A54" s="90"/>
      <c r="B54" s="93"/>
      <c r="C54" s="88"/>
      <c r="D54" s="89"/>
      <c r="E54" s="13"/>
      <c r="F54" s="13"/>
      <c r="G54" s="68" t="s">
        <v>5</v>
      </c>
      <c r="H54" s="69">
        <v>280697.16623783787</v>
      </c>
      <c r="I54" s="70">
        <v>55663.058379368813</v>
      </c>
      <c r="J54" s="4"/>
      <c r="K54" s="5"/>
      <c r="L54" s="6"/>
      <c r="M54" s="6"/>
      <c r="N54" s="4"/>
    </row>
    <row r="55" spans="1:14" ht="13.5" thickBot="1" x14ac:dyDescent="0.25">
      <c r="A55" s="137" t="s">
        <v>18</v>
      </c>
      <c r="B55" s="138" t="s">
        <v>25</v>
      </c>
      <c r="C55" s="139"/>
      <c r="D55" s="140">
        <v>2635.0478891670464</v>
      </c>
      <c r="E55" s="13"/>
      <c r="F55" s="13"/>
      <c r="G55" s="71" t="s">
        <v>6</v>
      </c>
      <c r="H55" s="72">
        <v>360067.26321081078</v>
      </c>
      <c r="I55" s="73">
        <v>58044.118057617408</v>
      </c>
      <c r="J55" s="4"/>
      <c r="K55" s="5"/>
      <c r="L55" s="6"/>
      <c r="M55" s="6"/>
      <c r="N55" s="4"/>
    </row>
    <row r="56" spans="1:14" x14ac:dyDescent="0.2">
      <c r="A56" s="215"/>
      <c r="B56" s="216"/>
      <c r="C56" s="102"/>
      <c r="D56" s="115"/>
      <c r="E56" s="13"/>
      <c r="F56" s="13"/>
      <c r="G56" s="25"/>
      <c r="H56" s="214"/>
      <c r="I56" s="214"/>
      <c r="J56" s="4"/>
      <c r="K56" s="5"/>
      <c r="L56" s="6"/>
      <c r="M56" s="6"/>
      <c r="N56" s="4"/>
    </row>
    <row r="57" spans="1:14" x14ac:dyDescent="0.2">
      <c r="A57" s="215"/>
      <c r="B57" s="216"/>
      <c r="C57" s="102"/>
      <c r="D57" s="115"/>
      <c r="E57" s="13"/>
      <c r="F57" s="13"/>
      <c r="G57" s="25"/>
      <c r="H57" s="214"/>
      <c r="I57" s="214"/>
      <c r="J57" s="4"/>
      <c r="K57" s="5"/>
      <c r="L57" s="6"/>
      <c r="M57" s="6"/>
      <c r="N57" s="4"/>
    </row>
    <row r="58" spans="1:14" ht="12.75" customHeight="1" x14ac:dyDescent="0.2">
      <c r="A58" s="11"/>
      <c r="B58" s="217"/>
      <c r="C58" s="14"/>
      <c r="D58" s="15"/>
      <c r="E58" s="13"/>
      <c r="F58" s="13"/>
      <c r="G58" s="17"/>
      <c r="H58" s="15"/>
      <c r="I58" s="12"/>
      <c r="J58" s="231"/>
      <c r="K58" s="5"/>
      <c r="L58" s="6"/>
      <c r="M58" s="6"/>
      <c r="N58" s="4"/>
    </row>
    <row r="59" spans="1:14" ht="52.5" customHeight="1" x14ac:dyDescent="0.2">
      <c r="A59" s="248" t="s">
        <v>150</v>
      </c>
      <c r="B59" s="248"/>
      <c r="C59" s="248"/>
      <c r="D59" s="248"/>
      <c r="E59" s="13"/>
      <c r="F59" s="13"/>
      <c r="G59" s="247" t="s">
        <v>138</v>
      </c>
      <c r="H59" s="247"/>
      <c r="I59" s="247"/>
      <c r="J59" s="4"/>
      <c r="K59" s="5"/>
      <c r="L59" s="6"/>
      <c r="M59" s="6"/>
      <c r="N59" s="4"/>
    </row>
    <row r="60" spans="1:14" x14ac:dyDescent="0.2">
      <c r="A60" s="61"/>
      <c r="B60" s="61"/>
      <c r="C60" s="61"/>
      <c r="D60" s="61"/>
      <c r="E60" s="98"/>
      <c r="F60" s="13"/>
      <c r="G60" s="128"/>
      <c r="H60" s="128"/>
      <c r="I60" s="128"/>
      <c r="J60" s="4"/>
      <c r="K60" s="5"/>
      <c r="L60" s="6"/>
      <c r="M60" s="6"/>
      <c r="N60" s="4"/>
    </row>
    <row r="61" spans="1:14" ht="69.95" customHeight="1" x14ac:dyDescent="0.2">
      <c r="A61" s="248" t="s">
        <v>135</v>
      </c>
      <c r="B61" s="248"/>
      <c r="C61" s="248"/>
      <c r="D61" s="248"/>
      <c r="E61" s="98"/>
      <c r="F61" s="13"/>
      <c r="G61" s="250" t="s">
        <v>139</v>
      </c>
      <c r="H61" s="250"/>
      <c r="I61" s="250"/>
      <c r="J61" s="4"/>
      <c r="K61" s="5"/>
      <c r="L61" s="6"/>
      <c r="M61" s="6"/>
      <c r="N61" s="4"/>
    </row>
    <row r="62" spans="1:14" x14ac:dyDescent="0.2">
      <c r="A62" s="211"/>
      <c r="B62" s="211"/>
      <c r="C62" s="211"/>
      <c r="D62" s="211"/>
      <c r="E62" s="98"/>
      <c r="F62" s="13"/>
      <c r="G62" s="74"/>
      <c r="H62" s="74"/>
      <c r="I62" s="74"/>
      <c r="J62" s="4"/>
      <c r="K62" s="5"/>
      <c r="L62" s="6"/>
      <c r="M62" s="6"/>
      <c r="N62" s="4"/>
    </row>
    <row r="63" spans="1:14" ht="90" customHeight="1" x14ac:dyDescent="0.2">
      <c r="A63" s="250" t="s">
        <v>144</v>
      </c>
      <c r="B63" s="250"/>
      <c r="C63" s="250"/>
      <c r="D63" s="250"/>
      <c r="E63" s="98"/>
      <c r="F63" s="13"/>
      <c r="G63" s="251" t="s">
        <v>146</v>
      </c>
      <c r="H63" s="253"/>
      <c r="I63" s="253"/>
      <c r="J63" s="4"/>
      <c r="K63" s="5"/>
      <c r="L63" s="6"/>
      <c r="M63" s="6"/>
      <c r="N63" s="4"/>
    </row>
    <row r="64" spans="1:14" x14ac:dyDescent="0.2">
      <c r="A64" s="210"/>
      <c r="B64" s="210"/>
      <c r="C64" s="210"/>
      <c r="D64" s="210"/>
      <c r="E64" s="98"/>
      <c r="F64" s="13"/>
      <c r="G64" s="213"/>
      <c r="H64" s="213"/>
      <c r="I64" s="213"/>
      <c r="J64" s="4"/>
      <c r="K64" s="5"/>
      <c r="L64" s="6"/>
      <c r="M64" s="6"/>
      <c r="N64" s="4"/>
    </row>
    <row r="65" spans="1:14" ht="103.5" customHeight="1" x14ac:dyDescent="0.2">
      <c r="A65" s="250" t="s">
        <v>151</v>
      </c>
      <c r="B65" s="250"/>
      <c r="C65" s="250"/>
      <c r="D65" s="250"/>
      <c r="E65" s="98"/>
      <c r="F65" s="13"/>
      <c r="G65" s="251" t="s">
        <v>140</v>
      </c>
      <c r="H65" s="254"/>
      <c r="I65" s="254"/>
      <c r="J65" s="4"/>
      <c r="K65" s="5"/>
      <c r="L65" s="6"/>
      <c r="M65" s="6"/>
      <c r="N65" s="4"/>
    </row>
    <row r="66" spans="1:14" ht="15" x14ac:dyDescent="0.25">
      <c r="B66" s="39"/>
      <c r="C66" s="39"/>
      <c r="D66" s="39"/>
      <c r="E66" s="98"/>
      <c r="F66" s="13"/>
      <c r="G66" s="232"/>
      <c r="H66" s="232"/>
      <c r="I66" s="232"/>
      <c r="J66" s="4"/>
      <c r="K66" s="5"/>
      <c r="L66" s="6"/>
      <c r="M66" s="6"/>
      <c r="N66" s="4"/>
    </row>
    <row r="67" spans="1:14" x14ac:dyDescent="0.2">
      <c r="A67" s="251" t="s">
        <v>136</v>
      </c>
      <c r="B67" s="251"/>
      <c r="C67" s="251"/>
      <c r="D67" s="251"/>
      <c r="E67" s="59"/>
      <c r="F67" s="13"/>
      <c r="G67" s="250" t="s">
        <v>141</v>
      </c>
      <c r="H67" s="250"/>
      <c r="I67" s="250"/>
      <c r="J67" s="4"/>
      <c r="K67" s="5"/>
      <c r="L67" s="6"/>
      <c r="M67" s="6"/>
      <c r="N67" s="4"/>
    </row>
    <row r="68" spans="1:14" x14ac:dyDescent="0.2">
      <c r="A68" s="212"/>
      <c r="B68" s="212"/>
      <c r="C68" s="212"/>
      <c r="D68" s="212"/>
      <c r="E68" s="37"/>
      <c r="F68" s="13"/>
      <c r="G68" s="210"/>
      <c r="H68" s="210"/>
      <c r="I68" s="210"/>
      <c r="K68" s="5"/>
      <c r="L68" s="6"/>
      <c r="M68" s="6"/>
      <c r="N68" s="4"/>
    </row>
    <row r="69" spans="1:14" ht="41.1" customHeight="1" x14ac:dyDescent="0.2">
      <c r="A69" s="250" t="s">
        <v>152</v>
      </c>
      <c r="B69" s="250"/>
      <c r="C69" s="250"/>
      <c r="D69" s="250"/>
      <c r="E69" s="37"/>
      <c r="F69" s="13"/>
      <c r="G69" s="250" t="s">
        <v>142</v>
      </c>
      <c r="H69" s="250"/>
      <c r="I69" s="250"/>
      <c r="K69" s="5"/>
      <c r="L69" s="6"/>
      <c r="M69" s="6"/>
      <c r="N69" s="4"/>
    </row>
    <row r="70" spans="1:14" x14ac:dyDescent="0.2">
      <c r="A70" s="37"/>
      <c r="B70" s="37"/>
      <c r="C70" s="37"/>
      <c r="D70" s="37"/>
      <c r="E70" s="212"/>
      <c r="F70" s="13"/>
      <c r="G70" s="21"/>
      <c r="H70" s="21"/>
      <c r="I70" s="21"/>
      <c r="J70" s="78"/>
      <c r="L70" s="6"/>
      <c r="M70" s="6"/>
      <c r="N70" s="4"/>
    </row>
    <row r="71" spans="1:14" ht="42.95" customHeight="1" x14ac:dyDescent="0.25">
      <c r="A71" s="250" t="s">
        <v>153</v>
      </c>
      <c r="B71" s="250"/>
      <c r="C71" s="250"/>
      <c r="D71" s="249"/>
      <c r="E71" s="212"/>
      <c r="F71" s="13"/>
      <c r="G71" s="251" t="s">
        <v>143</v>
      </c>
      <c r="H71" s="251"/>
      <c r="I71" s="251"/>
      <c r="J71" s="78"/>
      <c r="L71" s="6"/>
      <c r="M71" s="6"/>
      <c r="N71" s="4"/>
    </row>
    <row r="72" spans="1:14" x14ac:dyDescent="0.2">
      <c r="A72" s="37"/>
      <c r="B72" s="37"/>
      <c r="C72" s="37"/>
      <c r="D72" s="37"/>
      <c r="E72" s="212"/>
      <c r="F72" s="13"/>
      <c r="G72" s="212"/>
      <c r="H72" s="212"/>
      <c r="I72" s="212"/>
      <c r="J72" s="78"/>
    </row>
    <row r="73" spans="1:14" ht="51.6" customHeight="1" x14ac:dyDescent="0.25">
      <c r="A73" s="247" t="s">
        <v>137</v>
      </c>
      <c r="B73" s="247"/>
      <c r="C73" s="247"/>
      <c r="D73" s="249"/>
      <c r="E73" s="97"/>
      <c r="F73" s="13"/>
      <c r="G73" s="251" t="s">
        <v>147</v>
      </c>
      <c r="H73" s="252"/>
      <c r="I73" s="252"/>
      <c r="J73" s="78"/>
    </row>
    <row r="74" spans="1:14" ht="15" x14ac:dyDescent="0.25">
      <c r="A74" s="128"/>
      <c r="B74" s="128"/>
      <c r="C74" s="128"/>
      <c r="D74" s="233"/>
      <c r="E74" s="97"/>
      <c r="F74" s="13"/>
      <c r="G74" s="212"/>
      <c r="H74" s="234"/>
      <c r="I74" s="234"/>
      <c r="J74" s="78"/>
    </row>
    <row r="75" spans="1:14" ht="42" customHeight="1" x14ac:dyDescent="0.25">
      <c r="A75" s="247" t="s">
        <v>145</v>
      </c>
      <c r="B75" s="252"/>
      <c r="C75" s="252"/>
      <c r="D75" s="249"/>
      <c r="E75" s="97"/>
      <c r="F75" s="13"/>
      <c r="I75" s="78"/>
      <c r="J75" s="78"/>
    </row>
    <row r="76" spans="1:14" x14ac:dyDescent="0.2">
      <c r="A76" s="32"/>
      <c r="B76" s="32"/>
      <c r="C76" s="32"/>
      <c r="D76" s="32"/>
      <c r="G76" s="37"/>
      <c r="H76" s="37"/>
      <c r="I76" s="37"/>
      <c r="J76" s="78"/>
    </row>
    <row r="77" spans="1:14" ht="12.75" customHeight="1" x14ac:dyDescent="0.2">
      <c r="A77" s="32"/>
      <c r="B77" s="83"/>
      <c r="C77" s="83"/>
      <c r="D77" s="83"/>
      <c r="E77" s="40"/>
      <c r="G77" s="37"/>
      <c r="H77" s="37"/>
      <c r="I77" s="37"/>
      <c r="J77" s="78"/>
    </row>
    <row r="78" spans="1:14" ht="12.75" customHeight="1" x14ac:dyDescent="0.2">
      <c r="A78" s="32"/>
      <c r="B78" s="32"/>
      <c r="C78" s="32"/>
      <c r="D78" s="32"/>
      <c r="E78" s="40"/>
      <c r="G78" s="37"/>
      <c r="H78" s="37"/>
      <c r="I78" s="37"/>
      <c r="J78" s="78"/>
    </row>
    <row r="79" spans="1:14" ht="12.75" customHeight="1" x14ac:dyDescent="0.2">
      <c r="A79" s="32"/>
      <c r="B79" s="83"/>
      <c r="C79" s="83"/>
      <c r="D79" s="83"/>
      <c r="E79" s="235"/>
      <c r="G79" s="37"/>
      <c r="H79" s="37"/>
      <c r="I79" s="37"/>
      <c r="J79" s="78"/>
    </row>
    <row r="80" spans="1:14" ht="12.75" customHeight="1" x14ac:dyDescent="0.2">
      <c r="A80" s="32"/>
      <c r="B80" s="32"/>
      <c r="C80" s="32"/>
      <c r="D80" s="32"/>
      <c r="E80" s="235"/>
      <c r="G80" s="37"/>
      <c r="H80" s="37"/>
      <c r="I80" s="37"/>
      <c r="J80" s="78"/>
    </row>
    <row r="81" spans="1:12" ht="12.75" customHeight="1" x14ac:dyDescent="0.2">
      <c r="A81" s="32"/>
      <c r="B81" s="83"/>
      <c r="C81" s="83"/>
      <c r="D81" s="83"/>
      <c r="E81" s="235"/>
      <c r="G81" s="38"/>
      <c r="H81" s="38"/>
      <c r="I81" s="38"/>
      <c r="J81" s="78"/>
    </row>
    <row r="82" spans="1:12" ht="12.75" customHeight="1" x14ac:dyDescent="0.2">
      <c r="A82" s="32"/>
      <c r="B82" s="32"/>
      <c r="C82" s="32"/>
      <c r="D82" s="32"/>
      <c r="E82" s="235"/>
      <c r="G82" s="38"/>
      <c r="H82" s="38"/>
      <c r="I82" s="38"/>
      <c r="J82" s="78"/>
    </row>
    <row r="83" spans="1:12" ht="12.75" customHeight="1" x14ac:dyDescent="0.2">
      <c r="A83" s="32"/>
      <c r="B83" s="32"/>
      <c r="C83" s="32"/>
      <c r="D83" s="32"/>
      <c r="E83" s="235"/>
      <c r="G83" s="37"/>
      <c r="H83" s="37"/>
      <c r="I83" s="37"/>
      <c r="J83" s="78"/>
    </row>
    <row r="84" spans="1:12" ht="12.75" customHeight="1" x14ac:dyDescent="0.2">
      <c r="A84" s="32"/>
      <c r="B84" s="32"/>
      <c r="C84" s="32"/>
      <c r="D84" s="32"/>
      <c r="E84" s="235"/>
      <c r="G84" s="37"/>
      <c r="H84" s="37"/>
      <c r="I84" s="37"/>
      <c r="J84" s="78"/>
    </row>
    <row r="85" spans="1:12" ht="12.75" customHeight="1" x14ac:dyDescent="0.2">
      <c r="A85" s="32"/>
      <c r="B85" s="32"/>
      <c r="C85" s="32"/>
      <c r="D85" s="32"/>
      <c r="E85" s="97"/>
      <c r="G85" s="37"/>
      <c r="H85" s="37"/>
      <c r="I85" s="37"/>
      <c r="J85" s="78"/>
    </row>
    <row r="86" spans="1:12" ht="12.75" customHeight="1" x14ac:dyDescent="0.2">
      <c r="A86" s="32"/>
      <c r="B86" s="32"/>
      <c r="C86" s="32"/>
      <c r="D86" s="32"/>
      <c r="E86" s="97"/>
      <c r="G86" s="37"/>
      <c r="H86" s="37"/>
      <c r="I86" s="37"/>
      <c r="J86" s="78"/>
    </row>
    <row r="87" spans="1:12" ht="12.75" customHeight="1" x14ac:dyDescent="0.2">
      <c r="A87" s="32"/>
      <c r="B87" s="32"/>
      <c r="C87" s="32"/>
      <c r="D87" s="32"/>
      <c r="E87" s="97"/>
      <c r="G87" s="39"/>
      <c r="H87" s="39"/>
      <c r="I87" s="39"/>
      <c r="J87" s="78"/>
    </row>
    <row r="88" spans="1:12" ht="12.75" customHeight="1" x14ac:dyDescent="0.2">
      <c r="A88" s="32"/>
      <c r="B88" s="32"/>
      <c r="C88" s="32"/>
      <c r="D88" s="32"/>
      <c r="E88" s="97"/>
      <c r="G88" s="39"/>
      <c r="H88" s="39"/>
      <c r="I88" s="39"/>
      <c r="J88" s="78"/>
    </row>
    <row r="89" spans="1:12" ht="12.75" customHeight="1" x14ac:dyDescent="0.2">
      <c r="A89" s="32"/>
      <c r="B89" s="32"/>
      <c r="C89" s="32"/>
      <c r="D89" s="32"/>
      <c r="E89" s="97"/>
      <c r="G89" s="39"/>
      <c r="H89" s="39"/>
      <c r="I89" s="39"/>
      <c r="J89" s="78"/>
    </row>
    <row r="90" spans="1:12" ht="12.75" customHeight="1" x14ac:dyDescent="0.2">
      <c r="A90" s="32"/>
      <c r="B90" s="32"/>
      <c r="C90" s="32"/>
      <c r="D90" s="32"/>
      <c r="E90" s="97"/>
      <c r="G90" s="39"/>
      <c r="H90" s="39"/>
      <c r="I90" s="39"/>
      <c r="J90" s="21"/>
    </row>
    <row r="91" spans="1:12" ht="12.75" customHeight="1" x14ac:dyDescent="0.2">
      <c r="A91" s="32"/>
      <c r="B91" s="32"/>
      <c r="C91" s="32"/>
      <c r="D91" s="32"/>
      <c r="E91" s="97"/>
      <c r="G91" s="39"/>
      <c r="H91" s="39"/>
      <c r="I91" s="39"/>
      <c r="J91" s="21"/>
    </row>
    <row r="92" spans="1:12" ht="12.75" customHeight="1" x14ac:dyDescent="0.2">
      <c r="A92" s="32"/>
      <c r="B92" s="32"/>
      <c r="C92" s="32"/>
      <c r="D92" s="32"/>
      <c r="E92" s="97"/>
      <c r="G92" s="39"/>
      <c r="H92" s="39"/>
      <c r="I92" s="39"/>
      <c r="K92" s="21"/>
    </row>
    <row r="93" spans="1:12" ht="17.25" customHeight="1" x14ac:dyDescent="0.2">
      <c r="A93" s="32"/>
      <c r="B93" s="32"/>
      <c r="C93" s="32"/>
      <c r="D93" s="32"/>
      <c r="E93" s="97"/>
      <c r="G93" s="39"/>
      <c r="H93" s="39"/>
      <c r="I93" s="39"/>
      <c r="K93" s="21"/>
    </row>
    <row r="94" spans="1:12" x14ac:dyDescent="0.2">
      <c r="A94" s="32"/>
      <c r="B94" s="32"/>
      <c r="C94" s="32"/>
      <c r="D94" s="32"/>
      <c r="E94" s="97"/>
      <c r="G94" s="40"/>
      <c r="H94" s="40"/>
      <c r="I94" s="40"/>
    </row>
    <row r="95" spans="1:12" ht="14.25" customHeight="1" x14ac:dyDescent="0.2">
      <c r="A95" s="32"/>
      <c r="B95" s="32"/>
      <c r="C95" s="32"/>
      <c r="D95" s="32"/>
      <c r="E95" s="97"/>
      <c r="G95" s="37"/>
      <c r="H95" s="37"/>
      <c r="I95" s="37"/>
    </row>
    <row r="96" spans="1:12" ht="15" customHeight="1" x14ac:dyDescent="0.2">
      <c r="B96" s="24"/>
      <c r="C96" s="24"/>
      <c r="D96" s="27"/>
      <c r="E96" s="97"/>
      <c r="G96" s="37"/>
      <c r="H96" s="37"/>
      <c r="I96" s="37"/>
      <c r="L96" s="22"/>
    </row>
    <row r="97" spans="1:10" x14ac:dyDescent="0.2">
      <c r="A97" s="211"/>
      <c r="B97" s="211"/>
      <c r="C97" s="211"/>
      <c r="D97" s="211"/>
      <c r="G97" s="37"/>
      <c r="H97" s="37"/>
      <c r="I97" s="37"/>
    </row>
    <row r="98" spans="1:10" ht="15" customHeight="1" x14ac:dyDescent="0.2">
      <c r="A98" s="211"/>
      <c r="B98" s="211"/>
      <c r="C98" s="211"/>
      <c r="D98" s="211"/>
      <c r="E98" s="97"/>
      <c r="G98" s="83"/>
    </row>
    <row r="99" spans="1:10" ht="15" customHeight="1" x14ac:dyDescent="0.2">
      <c r="A99" s="211"/>
      <c r="B99" s="211"/>
      <c r="C99" s="211"/>
      <c r="D99" s="211"/>
      <c r="F99" s="98"/>
      <c r="G99" s="37"/>
      <c r="H99" s="37"/>
      <c r="I99" s="37"/>
    </row>
    <row r="100" spans="1:10" ht="15" customHeight="1" x14ac:dyDescent="0.2">
      <c r="B100" s="24"/>
      <c r="C100" s="24"/>
      <c r="D100" s="27"/>
      <c r="E100" s="97"/>
      <c r="F100" s="98"/>
      <c r="G100" s="37"/>
      <c r="H100" s="37"/>
      <c r="I100" s="37"/>
    </row>
    <row r="101" spans="1:10" ht="15" customHeight="1" x14ac:dyDescent="0.2">
      <c r="A101" s="211"/>
      <c r="B101" s="211"/>
      <c r="C101" s="211"/>
      <c r="D101" s="211"/>
      <c r="E101" s="83"/>
      <c r="F101" s="98"/>
      <c r="G101" s="37"/>
      <c r="H101" s="37"/>
      <c r="I101" s="37"/>
    </row>
    <row r="102" spans="1:10" ht="15" customHeight="1" x14ac:dyDescent="0.2">
      <c r="A102" s="211"/>
      <c r="B102" s="211"/>
      <c r="C102" s="211"/>
      <c r="D102" s="211"/>
      <c r="E102" s="60"/>
      <c r="F102" s="98"/>
      <c r="G102" s="83"/>
      <c r="H102" s="97"/>
      <c r="I102" s="97"/>
    </row>
    <row r="103" spans="1:10" x14ac:dyDescent="0.2">
      <c r="B103" s="24"/>
      <c r="C103" s="24"/>
      <c r="D103" s="27"/>
      <c r="E103" s="83"/>
      <c r="F103" s="98"/>
      <c r="G103" s="37"/>
      <c r="H103" s="37"/>
      <c r="I103" s="37"/>
    </row>
    <row r="104" spans="1:10" ht="15" customHeight="1" x14ac:dyDescent="0.2">
      <c r="A104" s="211"/>
      <c r="B104" s="211"/>
      <c r="C104" s="211"/>
      <c r="D104" s="211"/>
      <c r="E104" s="60"/>
      <c r="F104" s="98"/>
      <c r="G104" s="37"/>
      <c r="H104" s="37"/>
      <c r="I104" s="37"/>
    </row>
    <row r="105" spans="1:10" x14ac:dyDescent="0.2">
      <c r="A105" s="211"/>
      <c r="B105" s="211"/>
      <c r="C105" s="211"/>
      <c r="D105" s="211"/>
      <c r="E105" s="83"/>
      <c r="F105" s="98"/>
      <c r="G105" s="37"/>
      <c r="H105" s="37"/>
      <c r="I105" s="37"/>
      <c r="J105" s="74"/>
    </row>
    <row r="106" spans="1:10" x14ac:dyDescent="0.2">
      <c r="A106" s="211"/>
      <c r="B106" s="211"/>
      <c r="C106" s="211"/>
      <c r="D106" s="211"/>
      <c r="E106" s="60"/>
      <c r="F106" s="98"/>
      <c r="J106" s="74"/>
    </row>
    <row r="107" spans="1:10" x14ac:dyDescent="0.2">
      <c r="A107" s="211"/>
      <c r="B107" s="211"/>
      <c r="C107" s="211"/>
      <c r="D107" s="211"/>
      <c r="E107" s="60"/>
      <c r="F107" s="98"/>
      <c r="G107" s="37"/>
      <c r="H107" s="37"/>
      <c r="I107" s="37"/>
    </row>
    <row r="108" spans="1:10" ht="15" customHeight="1" x14ac:dyDescent="0.2">
      <c r="B108" s="23"/>
      <c r="C108" s="23"/>
      <c r="D108" s="28"/>
      <c r="E108" s="60"/>
      <c r="F108" s="98"/>
      <c r="G108" s="37"/>
      <c r="H108" s="37"/>
      <c r="I108" s="37"/>
    </row>
    <row r="109" spans="1:10" x14ac:dyDescent="0.2">
      <c r="A109" s="212"/>
      <c r="B109" s="212"/>
      <c r="C109" s="212"/>
      <c r="D109" s="212"/>
      <c r="E109" s="60"/>
      <c r="F109" s="98"/>
      <c r="G109" s="37"/>
      <c r="H109" s="37"/>
      <c r="I109" s="37"/>
    </row>
    <row r="110" spans="1:10" ht="15" customHeight="1" x14ac:dyDescent="0.2">
      <c r="A110" s="212"/>
      <c r="B110" s="212"/>
      <c r="C110" s="212"/>
      <c r="D110" s="212"/>
      <c r="E110" s="60"/>
      <c r="F110" s="98"/>
      <c r="G110" s="37"/>
      <c r="H110" s="37"/>
      <c r="I110" s="37"/>
    </row>
    <row r="111" spans="1:10" ht="15" customHeight="1" x14ac:dyDescent="0.2">
      <c r="B111" s="21"/>
      <c r="C111" s="21"/>
      <c r="D111" s="29"/>
      <c r="E111" s="60"/>
      <c r="F111" s="98"/>
      <c r="G111" s="37"/>
      <c r="H111" s="37"/>
      <c r="I111" s="37"/>
    </row>
    <row r="112" spans="1:10" ht="15" customHeight="1" x14ac:dyDescent="0.2">
      <c r="A112" s="210"/>
      <c r="B112" s="210"/>
      <c r="C112" s="210"/>
      <c r="D112" s="210"/>
      <c r="E112" s="60"/>
      <c r="F112" s="98"/>
      <c r="G112" s="37"/>
      <c r="H112" s="37"/>
      <c r="I112" s="37"/>
    </row>
    <row r="113" spans="1:9" ht="15" customHeight="1" x14ac:dyDescent="0.2">
      <c r="A113" s="210"/>
      <c r="B113" s="210"/>
      <c r="C113" s="210"/>
      <c r="D113" s="210"/>
      <c r="E113" s="60"/>
      <c r="F113" s="98"/>
      <c r="G113" s="37"/>
      <c r="H113" s="37"/>
      <c r="I113" s="37"/>
    </row>
    <row r="114" spans="1:9" ht="15" customHeight="1" x14ac:dyDescent="0.2">
      <c r="B114" s="128"/>
      <c r="C114" s="128"/>
      <c r="D114" s="30"/>
      <c r="E114" s="60"/>
      <c r="F114" s="98"/>
      <c r="G114" s="37"/>
      <c r="H114" s="37"/>
      <c r="I114" s="37"/>
    </row>
    <row r="115" spans="1:9" ht="15" customHeight="1" x14ac:dyDescent="0.2">
      <c r="A115" s="128"/>
      <c r="B115" s="128"/>
      <c r="C115" s="128"/>
      <c r="D115" s="128"/>
      <c r="E115" s="60"/>
      <c r="F115" s="98"/>
      <c r="G115" s="37"/>
      <c r="H115" s="37"/>
      <c r="I115" s="37"/>
    </row>
    <row r="116" spans="1:9" ht="15" customHeight="1" x14ac:dyDescent="0.2">
      <c r="A116" s="128"/>
      <c r="B116" s="128"/>
      <c r="C116" s="128"/>
      <c r="D116" s="128"/>
      <c r="E116" s="60"/>
      <c r="F116" s="98"/>
      <c r="G116" s="39"/>
      <c r="H116" s="39"/>
      <c r="I116" s="39"/>
    </row>
    <row r="117" spans="1:9" ht="15" customHeight="1" x14ac:dyDescent="0.2">
      <c r="A117" s="128"/>
      <c r="B117" s="128"/>
      <c r="C117" s="128"/>
      <c r="D117" s="128"/>
      <c r="E117" s="60"/>
      <c r="F117" s="98"/>
      <c r="G117" s="39"/>
      <c r="H117" s="39"/>
      <c r="I117" s="39"/>
    </row>
    <row r="118" spans="1:9" ht="12" customHeight="1" x14ac:dyDescent="0.2">
      <c r="A118" s="22"/>
      <c r="B118" s="210"/>
      <c r="C118" s="210"/>
      <c r="D118" s="31"/>
      <c r="E118" s="60"/>
      <c r="F118" s="98"/>
      <c r="G118" s="39"/>
      <c r="H118" s="39"/>
      <c r="I118" s="39"/>
    </row>
    <row r="119" spans="1:9" ht="12" customHeight="1" x14ac:dyDescent="0.2">
      <c r="A119" s="210"/>
      <c r="B119" s="210"/>
      <c r="C119" s="210"/>
      <c r="D119" s="210"/>
      <c r="E119" s="60"/>
      <c r="F119" s="98"/>
      <c r="G119" s="23"/>
      <c r="H119" s="23"/>
      <c r="I119" s="23"/>
    </row>
    <row r="120" spans="1:9" ht="12" customHeight="1" x14ac:dyDescent="0.2">
      <c r="A120" s="210"/>
      <c r="B120" s="210"/>
      <c r="C120" s="210"/>
      <c r="D120" s="210"/>
      <c r="E120" s="61"/>
      <c r="F120" s="98"/>
      <c r="G120" s="210"/>
      <c r="H120" s="210"/>
      <c r="I120" s="210"/>
    </row>
    <row r="121" spans="1:9" ht="12" customHeight="1" x14ac:dyDescent="0.2">
      <c r="A121" s="210"/>
      <c r="B121" s="210"/>
      <c r="C121" s="210"/>
      <c r="D121" s="210"/>
      <c r="E121" s="211"/>
      <c r="F121" s="98"/>
      <c r="G121" s="210"/>
      <c r="H121" s="210"/>
      <c r="I121" s="210"/>
    </row>
    <row r="122" spans="1:9" ht="12" customHeight="1" x14ac:dyDescent="0.2">
      <c r="A122" s="21"/>
      <c r="B122" s="210"/>
      <c r="C122" s="210"/>
      <c r="D122" s="31"/>
      <c r="E122" s="211"/>
      <c r="F122" s="98"/>
      <c r="G122" s="210"/>
      <c r="H122" s="210"/>
      <c r="I122" s="210"/>
    </row>
    <row r="123" spans="1:9" ht="17.25" customHeight="1" x14ac:dyDescent="0.2">
      <c r="A123" s="210"/>
      <c r="B123" s="210"/>
      <c r="C123" s="210"/>
      <c r="D123" s="210"/>
      <c r="E123" s="211"/>
      <c r="F123" s="98"/>
      <c r="G123" s="210"/>
      <c r="H123" s="210"/>
      <c r="I123" s="210"/>
    </row>
    <row r="124" spans="1:9" ht="12" customHeight="1" x14ac:dyDescent="0.2">
      <c r="A124" s="210"/>
      <c r="B124" s="210"/>
      <c r="C124" s="210"/>
      <c r="D124" s="210"/>
      <c r="E124" s="61"/>
      <c r="F124" s="98"/>
      <c r="G124" s="210"/>
      <c r="H124" s="210"/>
      <c r="I124" s="210"/>
    </row>
    <row r="125" spans="1:9" ht="12" customHeight="1" x14ac:dyDescent="0.2">
      <c r="A125" s="210"/>
      <c r="B125" s="210"/>
      <c r="C125" s="210"/>
      <c r="D125" s="210"/>
      <c r="E125" s="211"/>
      <c r="F125" s="98"/>
      <c r="G125" s="210"/>
      <c r="H125" s="210"/>
      <c r="I125" s="210"/>
    </row>
    <row r="126" spans="1:9" ht="12.75" customHeight="1" x14ac:dyDescent="0.2">
      <c r="A126" s="210"/>
      <c r="B126" s="210"/>
      <c r="C126" s="210"/>
      <c r="D126" s="210"/>
      <c r="E126" s="211"/>
      <c r="F126" s="98"/>
      <c r="G126" s="210"/>
      <c r="H126" s="210"/>
      <c r="I126" s="210"/>
    </row>
    <row r="127" spans="1:9" ht="12.75" customHeight="1" x14ac:dyDescent="0.2">
      <c r="A127" s="210"/>
      <c r="B127" s="210"/>
      <c r="C127" s="210"/>
      <c r="D127" s="210"/>
      <c r="E127" s="61"/>
      <c r="F127" s="98"/>
      <c r="G127" s="21"/>
      <c r="H127" s="21"/>
      <c r="I127" s="21"/>
    </row>
    <row r="128" spans="1:9" ht="12.75" customHeight="1" x14ac:dyDescent="0.2">
      <c r="A128" s="210"/>
      <c r="B128" s="210"/>
      <c r="C128" s="210"/>
      <c r="D128" s="210"/>
      <c r="E128" s="211"/>
      <c r="F128" s="98"/>
      <c r="G128" s="210"/>
      <c r="H128" s="210"/>
      <c r="I128" s="210"/>
    </row>
    <row r="129" spans="1:9" ht="12.75" customHeight="1" x14ac:dyDescent="0.2">
      <c r="A129" s="210"/>
      <c r="B129" s="210"/>
      <c r="C129" s="210"/>
      <c r="D129" s="210"/>
      <c r="E129" s="211"/>
      <c r="F129" s="98"/>
      <c r="G129" s="210"/>
      <c r="H129" s="210"/>
      <c r="I129" s="210"/>
    </row>
    <row r="130" spans="1:9" ht="12.75" customHeight="1" x14ac:dyDescent="0.2">
      <c r="D130" s="84"/>
      <c r="E130" s="211"/>
      <c r="F130" s="98"/>
      <c r="G130" s="210"/>
      <c r="H130" s="210"/>
      <c r="I130" s="210"/>
    </row>
    <row r="131" spans="1:9" ht="12.75" customHeight="1" x14ac:dyDescent="0.2">
      <c r="A131" s="210"/>
      <c r="B131" s="210"/>
      <c r="C131" s="210"/>
      <c r="D131" s="210"/>
      <c r="E131" s="211"/>
      <c r="F131" s="98"/>
      <c r="G131" s="210"/>
      <c r="H131" s="210"/>
      <c r="I131" s="210"/>
    </row>
    <row r="132" spans="1:9" ht="12.75" customHeight="1" x14ac:dyDescent="0.2">
      <c r="A132" s="210"/>
      <c r="B132" s="210"/>
      <c r="C132" s="210"/>
      <c r="D132" s="210"/>
      <c r="E132" s="62"/>
      <c r="F132" s="98"/>
      <c r="G132" s="21"/>
      <c r="H132" s="21"/>
      <c r="I132" s="21"/>
    </row>
    <row r="133" spans="1:9" x14ac:dyDescent="0.2">
      <c r="A133" s="210"/>
      <c r="B133" s="210"/>
      <c r="C133" s="210"/>
      <c r="D133" s="210"/>
      <c r="E133" s="212"/>
      <c r="F133" s="25"/>
      <c r="G133" s="210"/>
      <c r="H133" s="210"/>
      <c r="I133" s="210"/>
    </row>
    <row r="134" spans="1:9" ht="12.75" customHeight="1" x14ac:dyDescent="0.2">
      <c r="A134" s="210"/>
      <c r="B134" s="210"/>
      <c r="C134" s="210"/>
      <c r="D134" s="210"/>
      <c r="E134" s="212"/>
      <c r="F134" s="25"/>
      <c r="G134" s="210"/>
      <c r="H134" s="210"/>
      <c r="I134" s="210"/>
    </row>
    <row r="135" spans="1:9" ht="12.75" customHeight="1" x14ac:dyDescent="0.2">
      <c r="B135" s="21"/>
      <c r="C135" s="21"/>
      <c r="D135" s="29"/>
      <c r="E135" s="63"/>
      <c r="G135" s="210"/>
      <c r="H135" s="210"/>
      <c r="I135" s="210"/>
    </row>
    <row r="136" spans="1:9" ht="12.75" customHeight="1" x14ac:dyDescent="0.2">
      <c r="A136" s="21"/>
      <c r="B136" s="21"/>
      <c r="C136" s="21"/>
      <c r="D136" s="29"/>
      <c r="E136" s="210"/>
      <c r="G136" s="210"/>
      <c r="H136" s="210"/>
      <c r="I136" s="210"/>
    </row>
    <row r="137" spans="1:9" x14ac:dyDescent="0.2">
      <c r="A137" s="21"/>
      <c r="B137" s="21"/>
      <c r="C137" s="21"/>
      <c r="D137" s="29"/>
      <c r="E137" s="210"/>
      <c r="G137" s="21"/>
      <c r="H137" s="21"/>
      <c r="I137" s="21"/>
    </row>
    <row r="138" spans="1:9" ht="12.75" customHeight="1" x14ac:dyDescent="0.2">
      <c r="A138" s="21"/>
      <c r="B138" s="21"/>
      <c r="C138" s="21"/>
      <c r="D138" s="29"/>
      <c r="E138" s="64"/>
      <c r="G138" s="210"/>
      <c r="H138" s="210"/>
      <c r="I138" s="210"/>
    </row>
    <row r="139" spans="1:9" ht="12.75" customHeight="1" x14ac:dyDescent="0.2">
      <c r="D139" s="84"/>
      <c r="E139" s="128"/>
      <c r="G139" s="210"/>
      <c r="H139" s="210"/>
      <c r="I139" s="210"/>
    </row>
    <row r="140" spans="1:9" ht="12.75" customHeight="1" x14ac:dyDescent="0.2">
      <c r="D140" s="84"/>
      <c r="E140" s="128"/>
      <c r="G140" s="74"/>
      <c r="H140" s="210"/>
      <c r="I140" s="210"/>
    </row>
    <row r="141" spans="1:9" ht="12.75" customHeight="1" x14ac:dyDescent="0.2">
      <c r="E141" s="128"/>
      <c r="F141" s="65"/>
      <c r="G141" s="74"/>
      <c r="H141" s="21"/>
      <c r="I141" s="21"/>
    </row>
    <row r="142" spans="1:9" ht="12.75" customHeight="1" x14ac:dyDescent="0.2">
      <c r="E142" s="63"/>
      <c r="F142" s="65"/>
      <c r="G142" s="21"/>
      <c r="H142" s="21"/>
      <c r="I142" s="21"/>
    </row>
    <row r="143" spans="1:9" ht="12.75" customHeight="1" x14ac:dyDescent="0.2">
      <c r="E143" s="210"/>
      <c r="F143" s="21"/>
      <c r="G143" s="74"/>
      <c r="H143" s="74"/>
      <c r="I143" s="74"/>
    </row>
    <row r="144" spans="1:9" ht="12.75" customHeight="1" x14ac:dyDescent="0.2">
      <c r="E144" s="210"/>
      <c r="F144" s="210"/>
      <c r="G144" s="74"/>
      <c r="H144" s="74"/>
      <c r="I144" s="74"/>
    </row>
    <row r="145" spans="5:9" ht="12.75" customHeight="1" x14ac:dyDescent="0.2">
      <c r="E145" s="210"/>
      <c r="F145" s="210"/>
      <c r="G145" s="210"/>
      <c r="H145" s="210"/>
      <c r="I145" s="210"/>
    </row>
    <row r="146" spans="5:9" ht="12.75" customHeight="1" x14ac:dyDescent="0.2">
      <c r="E146" s="63"/>
      <c r="F146" s="210"/>
      <c r="G146" s="74"/>
      <c r="H146" s="74"/>
      <c r="I146" s="74"/>
    </row>
    <row r="147" spans="5:9" x14ac:dyDescent="0.2">
      <c r="E147" s="210"/>
      <c r="F147" s="210"/>
      <c r="G147" s="74"/>
      <c r="H147" s="74"/>
      <c r="I147" s="74"/>
    </row>
    <row r="148" spans="5:9" ht="12.75" customHeight="1" x14ac:dyDescent="0.2">
      <c r="E148" s="210"/>
      <c r="G148" s="74"/>
      <c r="H148" s="74"/>
      <c r="I148" s="74"/>
    </row>
    <row r="149" spans="5:9" ht="12.75" customHeight="1" x14ac:dyDescent="0.2">
      <c r="E149" s="210"/>
    </row>
    <row r="150" spans="5:9" ht="12.75" customHeight="1" x14ac:dyDescent="0.2">
      <c r="E150" s="210"/>
    </row>
    <row r="151" spans="5:9" ht="12.75" customHeight="1" x14ac:dyDescent="0.2">
      <c r="E151" s="210"/>
    </row>
    <row r="152" spans="5:9" ht="12.75" customHeight="1" x14ac:dyDescent="0.2">
      <c r="E152" s="210"/>
    </row>
    <row r="153" spans="5:9" ht="12.75" customHeight="1" x14ac:dyDescent="0.2">
      <c r="E153" s="210"/>
    </row>
    <row r="154" spans="5:9" ht="12.75" customHeight="1" x14ac:dyDescent="0.2"/>
    <row r="155" spans="5:9" ht="12.75" customHeight="1" x14ac:dyDescent="0.2">
      <c r="E155" s="210"/>
    </row>
    <row r="156" spans="5:9" x14ac:dyDescent="0.2">
      <c r="E156" s="210"/>
    </row>
    <row r="157" spans="5:9" ht="12.75" customHeight="1" x14ac:dyDescent="0.2">
      <c r="E157" s="210"/>
    </row>
    <row r="158" spans="5:9" ht="12.75" customHeight="1" x14ac:dyDescent="0.2">
      <c r="E158" s="210"/>
    </row>
    <row r="159" spans="5:9" ht="12.75" customHeight="1" x14ac:dyDescent="0.2">
      <c r="E159" s="63"/>
    </row>
    <row r="160" spans="5:9" x14ac:dyDescent="0.2">
      <c r="E160" s="63"/>
    </row>
    <row r="161" spans="5:5" ht="12.75" customHeight="1" x14ac:dyDescent="0.2">
      <c r="E161" s="63"/>
    </row>
    <row r="162" spans="5:5" ht="12.75" customHeight="1" x14ac:dyDescent="0.2">
      <c r="E162" s="63"/>
    </row>
    <row r="163" spans="5:5" ht="12.75" customHeight="1" x14ac:dyDescent="0.2"/>
    <row r="164" spans="5:5" ht="12.75" customHeight="1" x14ac:dyDescent="0.2"/>
    <row r="165" spans="5:5" ht="12.75" customHeight="1" x14ac:dyDescent="0.2"/>
  </sheetData>
  <sheetProtection password="F862" sheet="1" objects="1" scenarios="1"/>
  <mergeCells count="17">
    <mergeCell ref="A75:D75"/>
    <mergeCell ref="G59:I59"/>
    <mergeCell ref="A59:D59"/>
    <mergeCell ref="A61:D61"/>
    <mergeCell ref="A73:D73"/>
    <mergeCell ref="A69:D69"/>
    <mergeCell ref="G73:I73"/>
    <mergeCell ref="A63:D63"/>
    <mergeCell ref="A65:D65"/>
    <mergeCell ref="A67:D67"/>
    <mergeCell ref="G61:I61"/>
    <mergeCell ref="G67:I67"/>
    <mergeCell ref="G69:I69"/>
    <mergeCell ref="G71:I71"/>
    <mergeCell ref="A71:D71"/>
    <mergeCell ref="G63:I63"/>
    <mergeCell ref="G65:I65"/>
  </mergeCells>
  <pageMargins left="0.70866141732283472" right="0.70866141732283472" top="0.74803149606299213" bottom="0.74803149606299213" header="0.31496062992125984" footer="0.31496062992125984"/>
  <pageSetup paperSize="9" scale="50" orientation="landscape" r:id="rId1"/>
  <headerFooter>
    <oddHeader>&amp;CLincolnshire County Council</oddHeader>
    <oddFooter>&amp;C2020/21 Pilgrim Hospital Funding Formula
Budget Shares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opLeftCell="A10" workbookViewId="0">
      <selection activeCell="L12" sqref="L12"/>
    </sheetView>
  </sheetViews>
  <sheetFormatPr defaultColWidth="9.140625" defaultRowHeight="15" x14ac:dyDescent="0.25"/>
  <cols>
    <col min="1" max="1" width="9.140625" style="2"/>
    <col min="2" max="2" width="32.85546875" style="2" customWidth="1"/>
    <col min="3" max="3" width="11.5703125" style="2" bestFit="1" customWidth="1"/>
    <col min="4" max="5" width="9.140625" style="2"/>
    <col min="6" max="6" width="10.5703125" style="2" customWidth="1"/>
    <col min="7" max="7" width="24.5703125" style="2" customWidth="1"/>
    <col min="8" max="8" width="9.140625" style="2"/>
    <col min="9" max="9" width="9.5703125" style="2" bestFit="1" customWidth="1"/>
    <col min="10" max="10" width="10.85546875" style="2" customWidth="1"/>
    <col min="11" max="11" width="10.28515625" style="2" customWidth="1"/>
    <col min="12" max="16384" width="9.140625" style="2"/>
  </cols>
  <sheetData>
    <row r="1" spans="1:16" ht="18.75" thickBot="1" x14ac:dyDescent="0.3">
      <c r="A1" s="148"/>
      <c r="B1" s="149" t="s">
        <v>50</v>
      </c>
      <c r="C1" s="148"/>
      <c r="D1" s="148"/>
    </row>
    <row r="2" spans="1:16" x14ac:dyDescent="0.25">
      <c r="A2" s="148"/>
      <c r="B2" s="150"/>
      <c r="C2" s="148"/>
      <c r="D2" s="148"/>
      <c r="F2" s="151"/>
      <c r="G2" s="152"/>
      <c r="H2" s="152"/>
      <c r="I2" s="152"/>
      <c r="J2" s="153">
        <v>4000</v>
      </c>
      <c r="K2" s="153">
        <v>33.75</v>
      </c>
      <c r="L2" s="154"/>
      <c r="M2" s="154"/>
      <c r="N2" s="155"/>
      <c r="O2" s="156"/>
    </row>
    <row r="3" spans="1:16" ht="26.25" x14ac:dyDescent="0.25">
      <c r="A3" s="157" t="s">
        <v>51</v>
      </c>
      <c r="B3" s="158" t="s">
        <v>52</v>
      </c>
      <c r="C3" s="159" t="s">
        <v>8</v>
      </c>
      <c r="D3" s="160" t="s">
        <v>53</v>
      </c>
      <c r="F3" s="161"/>
      <c r="G3" s="162"/>
      <c r="H3" s="162"/>
      <c r="I3" s="163" t="s">
        <v>54</v>
      </c>
      <c r="J3" s="164" t="s">
        <v>55</v>
      </c>
      <c r="K3" s="163" t="s">
        <v>56</v>
      </c>
      <c r="L3" s="163" t="s">
        <v>57</v>
      </c>
      <c r="M3" s="163"/>
      <c r="N3" s="165"/>
      <c r="O3" s="156"/>
    </row>
    <row r="4" spans="1:16" x14ac:dyDescent="0.25">
      <c r="A4" s="166">
        <v>9257010</v>
      </c>
      <c r="B4" s="167" t="s">
        <v>58</v>
      </c>
      <c r="C4" s="168">
        <v>69201.680689977453</v>
      </c>
      <c r="D4" s="169">
        <f>C4*$C$32</f>
        <v>5965.833894800965</v>
      </c>
      <c r="F4" s="161"/>
      <c r="G4" s="170" t="s">
        <v>59</v>
      </c>
      <c r="H4" s="164">
        <v>1765</v>
      </c>
      <c r="I4" s="163">
        <v>18</v>
      </c>
      <c r="J4" s="130">
        <f>I4*$J$2</f>
        <v>72000</v>
      </c>
      <c r="K4" s="130">
        <f>H4*$K$2</f>
        <v>59568.75</v>
      </c>
      <c r="L4" s="171">
        <f>SUM(J4:K4)</f>
        <v>131568.75</v>
      </c>
      <c r="M4" s="171"/>
      <c r="N4" s="165"/>
      <c r="O4" s="156"/>
    </row>
    <row r="5" spans="1:16" x14ac:dyDescent="0.25">
      <c r="A5" s="166">
        <v>9257005</v>
      </c>
      <c r="B5" s="167" t="s">
        <v>60</v>
      </c>
      <c r="C5" s="168">
        <v>117027.3922528728</v>
      </c>
      <c r="D5" s="169">
        <f t="shared" ref="D5:D15" si="0">C5*$C$32</f>
        <v>10088.858772811171</v>
      </c>
      <c r="F5" s="161"/>
      <c r="G5" s="170" t="s">
        <v>61</v>
      </c>
      <c r="H5" s="164">
        <v>70</v>
      </c>
      <c r="I5" s="163">
        <v>1</v>
      </c>
      <c r="J5" s="130">
        <f t="shared" ref="J5:J7" si="1">I5*$J$2</f>
        <v>4000</v>
      </c>
      <c r="K5" s="130">
        <f t="shared" ref="K5:K7" si="2">H5*$K$2</f>
        <v>2362.5</v>
      </c>
      <c r="L5" s="171">
        <f t="shared" ref="L5:L7" si="3">SUM(J5:K5)</f>
        <v>6362.5</v>
      </c>
      <c r="M5" s="171"/>
      <c r="N5" s="165"/>
      <c r="O5" s="156"/>
    </row>
    <row r="6" spans="1:16" x14ac:dyDescent="0.25">
      <c r="A6" s="166">
        <v>9257025</v>
      </c>
      <c r="B6" s="167" t="s">
        <v>62</v>
      </c>
      <c r="C6" s="168">
        <v>88790.687513148558</v>
      </c>
      <c r="D6" s="169">
        <f t="shared" si="0"/>
        <v>7654.5900016752194</v>
      </c>
      <c r="F6" s="161"/>
      <c r="G6" s="170" t="s">
        <v>63</v>
      </c>
      <c r="H6" s="164">
        <v>13</v>
      </c>
      <c r="I6" s="163">
        <v>1</v>
      </c>
      <c r="J6" s="130">
        <f t="shared" si="1"/>
        <v>4000</v>
      </c>
      <c r="K6" s="130">
        <f t="shared" si="2"/>
        <v>438.75</v>
      </c>
      <c r="L6" s="171">
        <f t="shared" si="3"/>
        <v>4438.75</v>
      </c>
      <c r="M6" s="171"/>
      <c r="N6" s="165"/>
      <c r="O6" s="156"/>
    </row>
    <row r="7" spans="1:16" ht="15.75" thickBot="1" x14ac:dyDescent="0.3">
      <c r="A7" s="166">
        <v>9257011</v>
      </c>
      <c r="B7" s="167" t="s">
        <v>64</v>
      </c>
      <c r="C7" s="168">
        <v>88790.687513148558</v>
      </c>
      <c r="D7" s="169">
        <f t="shared" si="0"/>
        <v>7654.5900016752194</v>
      </c>
      <c r="F7" s="161"/>
      <c r="G7" s="170" t="s">
        <v>65</v>
      </c>
      <c r="H7" s="164">
        <v>252</v>
      </c>
      <c r="I7" s="163">
        <v>1</v>
      </c>
      <c r="J7" s="130">
        <f t="shared" si="1"/>
        <v>4000</v>
      </c>
      <c r="K7" s="130">
        <f t="shared" si="2"/>
        <v>8505</v>
      </c>
      <c r="L7" s="171">
        <f t="shared" si="3"/>
        <v>12505</v>
      </c>
      <c r="M7" s="171"/>
      <c r="N7" s="165"/>
      <c r="O7" s="156"/>
    </row>
    <row r="8" spans="1:16" ht="15.75" thickBot="1" x14ac:dyDescent="0.3">
      <c r="A8" s="166">
        <v>9257024</v>
      </c>
      <c r="B8" s="167" t="s">
        <v>66</v>
      </c>
      <c r="C8" s="168">
        <v>69201.680689977453</v>
      </c>
      <c r="D8" s="169">
        <f t="shared" si="0"/>
        <v>5965.833894800965</v>
      </c>
      <c r="F8" s="161"/>
      <c r="G8" s="170"/>
      <c r="H8" s="172">
        <f>SUM(H4:H7)</f>
        <v>2100</v>
      </c>
      <c r="I8" s="164"/>
      <c r="J8" s="171">
        <f>SUM(J4:J7)</f>
        <v>84000</v>
      </c>
      <c r="K8" s="171">
        <f>SUM(K4:K7)</f>
        <v>70875</v>
      </c>
      <c r="L8" s="173">
        <f>SUM(L4:L7)</f>
        <v>154875</v>
      </c>
      <c r="M8" s="174"/>
      <c r="N8" s="165"/>
      <c r="O8" s="156"/>
    </row>
    <row r="9" spans="1:16" x14ac:dyDescent="0.25">
      <c r="A9" s="166">
        <v>9257008</v>
      </c>
      <c r="B9" s="167" t="s">
        <v>67</v>
      </c>
      <c r="C9" s="168">
        <v>88790.687513148558</v>
      </c>
      <c r="D9" s="169">
        <f t="shared" si="0"/>
        <v>7654.5900016752194</v>
      </c>
      <c r="F9" s="161"/>
      <c r="G9" s="170"/>
      <c r="H9" s="164"/>
      <c r="I9" s="164"/>
      <c r="J9" s="164"/>
      <c r="K9" s="164"/>
      <c r="L9" s="164"/>
      <c r="M9" s="164"/>
      <c r="N9" s="165"/>
      <c r="O9" s="156"/>
    </row>
    <row r="10" spans="1:16" ht="15.75" thickBot="1" x14ac:dyDescent="0.3">
      <c r="A10" s="166">
        <v>9257002</v>
      </c>
      <c r="B10" s="167" t="s">
        <v>68</v>
      </c>
      <c r="C10" s="168">
        <v>88790.687513148558</v>
      </c>
      <c r="D10" s="169">
        <f t="shared" si="0"/>
        <v>7654.5900016752194</v>
      </c>
      <c r="F10" s="175"/>
      <c r="G10" s="176"/>
      <c r="H10" s="176"/>
      <c r="I10" s="176"/>
      <c r="J10" s="176"/>
      <c r="K10" s="176"/>
      <c r="L10" s="176"/>
      <c r="M10" s="176"/>
      <c r="N10" s="177"/>
    </row>
    <row r="11" spans="1:16" x14ac:dyDescent="0.25">
      <c r="A11" s="166">
        <v>9257009</v>
      </c>
      <c r="B11" s="167" t="s">
        <v>69</v>
      </c>
      <c r="C11" s="168">
        <v>88790.687513148558</v>
      </c>
      <c r="D11" s="169">
        <f t="shared" si="0"/>
        <v>7654.5900016752194</v>
      </c>
      <c r="G11" s="156"/>
      <c r="H11" s="156"/>
      <c r="I11" s="156"/>
      <c r="J11" s="156"/>
      <c r="K11" s="156"/>
      <c r="L11" s="156"/>
      <c r="M11" s="156"/>
      <c r="N11" s="156"/>
    </row>
    <row r="12" spans="1:16" x14ac:dyDescent="0.25">
      <c r="A12" s="166">
        <v>9257028</v>
      </c>
      <c r="B12" s="167" t="s">
        <v>70</v>
      </c>
      <c r="C12" s="168">
        <v>88790.687513148558</v>
      </c>
      <c r="D12" s="169">
        <f t="shared" si="0"/>
        <v>7654.5900016752194</v>
      </c>
      <c r="J12" s="156" t="s">
        <v>71</v>
      </c>
      <c r="K12" s="156"/>
      <c r="L12" s="126">
        <v>165614.38426611698</v>
      </c>
      <c r="M12" s="156"/>
      <c r="N12" s="156"/>
      <c r="O12" s="156"/>
    </row>
    <row r="13" spans="1:16" x14ac:dyDescent="0.25">
      <c r="A13" s="166">
        <v>9257021</v>
      </c>
      <c r="B13" s="167" t="s">
        <v>72</v>
      </c>
      <c r="C13" s="168">
        <v>117027.3922528728</v>
      </c>
      <c r="D13" s="169">
        <f t="shared" si="0"/>
        <v>10088.858772811171</v>
      </c>
      <c r="J13" s="156"/>
      <c r="K13" s="156"/>
      <c r="L13" s="178"/>
      <c r="M13" s="178"/>
      <c r="N13" s="156"/>
      <c r="O13" s="156"/>
    </row>
    <row r="14" spans="1:16" x14ac:dyDescent="0.25">
      <c r="A14" s="179">
        <v>9257015</v>
      </c>
      <c r="B14" s="167" t="s">
        <v>73</v>
      </c>
      <c r="C14" s="168">
        <v>131719.7894229154</v>
      </c>
      <c r="D14" s="169">
        <f t="shared" si="0"/>
        <v>11355.481203928119</v>
      </c>
      <c r="J14" s="156"/>
      <c r="K14" s="156"/>
      <c r="L14" s="180">
        <f>(L12-J8)/H8</f>
        <v>38.863992507674752</v>
      </c>
      <c r="M14" s="156" t="s">
        <v>74</v>
      </c>
      <c r="N14" s="156"/>
      <c r="O14" s="156"/>
    </row>
    <row r="15" spans="1:16" x14ac:dyDescent="0.25">
      <c r="A15" s="166">
        <v>9257016</v>
      </c>
      <c r="B15" s="167" t="s">
        <v>75</v>
      </c>
      <c r="C15" s="168">
        <v>131719.7894229154</v>
      </c>
      <c r="D15" s="169">
        <f t="shared" si="0"/>
        <v>11355.481203928119</v>
      </c>
      <c r="F15" s="156"/>
      <c r="G15" s="156"/>
      <c r="H15" s="156"/>
      <c r="I15" s="156"/>
      <c r="J15" s="156"/>
      <c r="K15" s="156"/>
      <c r="L15" s="156"/>
      <c r="M15" s="156"/>
      <c r="N15" s="156"/>
      <c r="O15" s="156"/>
      <c r="P15" s="156"/>
    </row>
    <row r="16" spans="1:16" x14ac:dyDescent="0.25">
      <c r="A16" s="166"/>
      <c r="B16" s="167"/>
      <c r="C16" s="181"/>
      <c r="D16" s="182" t="s">
        <v>76</v>
      </c>
      <c r="F16" s="156"/>
      <c r="G16" s="156"/>
      <c r="H16" s="156"/>
      <c r="I16" s="156"/>
      <c r="J16" s="156"/>
      <c r="K16" s="156"/>
      <c r="L16" s="156"/>
      <c r="M16" s="156"/>
      <c r="N16" s="156"/>
      <c r="O16" s="156"/>
      <c r="P16" s="156"/>
    </row>
    <row r="17" spans="1:16" x14ac:dyDescent="0.25">
      <c r="A17" s="166">
        <v>9257031</v>
      </c>
      <c r="B17" s="183" t="s">
        <v>77</v>
      </c>
      <c r="C17" s="168">
        <v>55663.058379368813</v>
      </c>
      <c r="D17" s="169">
        <f>C17*$C$32</f>
        <v>4798.6776774341888</v>
      </c>
      <c r="F17" s="184"/>
      <c r="G17" s="184"/>
      <c r="H17" s="126" t="s">
        <v>43</v>
      </c>
      <c r="I17" s="126" t="s">
        <v>78</v>
      </c>
      <c r="J17" s="126" t="s">
        <v>79</v>
      </c>
      <c r="K17" s="126" t="s">
        <v>57</v>
      </c>
      <c r="L17" s="126"/>
      <c r="M17" s="126"/>
      <c r="N17" s="126"/>
      <c r="O17" s="156"/>
      <c r="P17" s="156"/>
    </row>
    <row r="18" spans="1:16" x14ac:dyDescent="0.25">
      <c r="A18" s="166">
        <v>9257029</v>
      </c>
      <c r="B18" s="183" t="s">
        <v>80</v>
      </c>
      <c r="C18" s="168">
        <v>55663.058379368813</v>
      </c>
      <c r="D18" s="169">
        <f>C18*$C$32</f>
        <v>4798.6776774341888</v>
      </c>
      <c r="F18" s="184">
        <v>9257010</v>
      </c>
      <c r="G18" s="184" t="s">
        <v>81</v>
      </c>
      <c r="H18" s="185">
        <v>56</v>
      </c>
      <c r="I18" s="126">
        <v>4000</v>
      </c>
      <c r="J18" s="126">
        <f>H18*$I$54</f>
        <v>2176.16</v>
      </c>
      <c r="K18" s="186">
        <f>I18+J18</f>
        <v>6176.16</v>
      </c>
      <c r="L18" s="126"/>
      <c r="M18" s="126"/>
      <c r="N18" s="126"/>
      <c r="O18" s="156"/>
      <c r="P18" s="156"/>
    </row>
    <row r="19" spans="1:16" x14ac:dyDescent="0.25">
      <c r="A19" s="166">
        <v>9257032</v>
      </c>
      <c r="B19" s="183" t="s">
        <v>82</v>
      </c>
      <c r="C19" s="168">
        <v>58044.118057617408</v>
      </c>
      <c r="D19" s="169">
        <f>C19*$C$32</f>
        <v>5003.9473528583676</v>
      </c>
      <c r="F19" s="184">
        <v>9257005</v>
      </c>
      <c r="G19" s="184" t="s">
        <v>83</v>
      </c>
      <c r="H19" s="185">
        <v>70.833333333333329</v>
      </c>
      <c r="I19" s="126">
        <v>4000</v>
      </c>
      <c r="J19" s="126">
        <f t="shared" ref="J19:J40" si="4">H19*$I$54</f>
        <v>2752.583333333333</v>
      </c>
      <c r="K19" s="186">
        <f t="shared" ref="K19:K35" si="5">I19+J19</f>
        <v>6752.583333333333</v>
      </c>
      <c r="L19" s="126"/>
      <c r="M19" s="126"/>
      <c r="N19" s="126"/>
      <c r="O19" s="156"/>
      <c r="P19" s="156"/>
    </row>
    <row r="20" spans="1:16" x14ac:dyDescent="0.25">
      <c r="A20" s="166">
        <v>9257030</v>
      </c>
      <c r="B20" s="183" t="s">
        <v>84</v>
      </c>
      <c r="C20" s="168">
        <v>58044.118057617408</v>
      </c>
      <c r="D20" s="169">
        <f>C20*$C$32</f>
        <v>5003.9473528583676</v>
      </c>
      <c r="F20" s="184">
        <v>9257025</v>
      </c>
      <c r="G20" s="184" t="s">
        <v>85</v>
      </c>
      <c r="H20" s="185">
        <v>66.166666666666671</v>
      </c>
      <c r="I20" s="126">
        <v>4000</v>
      </c>
      <c r="J20" s="126">
        <f t="shared" si="4"/>
        <v>2571.2366666666667</v>
      </c>
      <c r="K20" s="186">
        <f t="shared" si="5"/>
        <v>6571.2366666666667</v>
      </c>
      <c r="L20" s="126"/>
      <c r="M20" s="126"/>
      <c r="N20" s="126"/>
      <c r="O20" s="156"/>
      <c r="P20" s="156"/>
    </row>
    <row r="21" spans="1:16" x14ac:dyDescent="0.25">
      <c r="A21" s="166"/>
      <c r="B21" s="183"/>
      <c r="C21" s="168"/>
      <c r="D21" s="182" t="s">
        <v>76</v>
      </c>
      <c r="F21" s="184">
        <v>9257011</v>
      </c>
      <c r="G21" s="184" t="s">
        <v>64</v>
      </c>
      <c r="H21" s="185">
        <v>57.416666666666664</v>
      </c>
      <c r="I21" s="126">
        <v>4000</v>
      </c>
      <c r="J21" s="126">
        <f t="shared" si="4"/>
        <v>2231.2116666666666</v>
      </c>
      <c r="K21" s="186">
        <f t="shared" si="5"/>
        <v>6231.2116666666661</v>
      </c>
      <c r="L21" s="126"/>
      <c r="M21" s="126"/>
      <c r="N21" s="126"/>
      <c r="O21" s="156"/>
      <c r="P21" s="156"/>
    </row>
    <row r="22" spans="1:16" x14ac:dyDescent="0.25">
      <c r="A22" s="166">
        <v>9257033</v>
      </c>
      <c r="B22" s="167" t="s">
        <v>86</v>
      </c>
      <c r="C22" s="168">
        <v>69201.680689977453</v>
      </c>
      <c r="D22" s="169">
        <f>C22*$C$32</f>
        <v>5965.833894800965</v>
      </c>
      <c r="F22" s="184">
        <v>9257024</v>
      </c>
      <c r="G22" s="184" t="s">
        <v>87</v>
      </c>
      <c r="H22" s="185">
        <v>74.833333333333343</v>
      </c>
      <c r="I22" s="126">
        <v>4000</v>
      </c>
      <c r="J22" s="126">
        <f t="shared" si="4"/>
        <v>2908.0233333333335</v>
      </c>
      <c r="K22" s="186">
        <f t="shared" si="5"/>
        <v>6908.0233333333335</v>
      </c>
      <c r="L22" s="126"/>
      <c r="M22" s="126"/>
      <c r="N22" s="126"/>
      <c r="O22" s="156"/>
      <c r="P22" s="156"/>
    </row>
    <row r="23" spans="1:16" x14ac:dyDescent="0.25">
      <c r="A23" s="166">
        <v>9257034</v>
      </c>
      <c r="B23" s="167" t="s">
        <v>88</v>
      </c>
      <c r="C23" s="168">
        <v>117027.3922528728</v>
      </c>
      <c r="D23" s="169">
        <f>C23*$C$32</f>
        <v>10088.858772811171</v>
      </c>
      <c r="F23" s="184">
        <v>9257008</v>
      </c>
      <c r="G23" s="184" t="s">
        <v>89</v>
      </c>
      <c r="H23" s="185">
        <v>92.916666666666671</v>
      </c>
      <c r="I23" s="126">
        <v>4000</v>
      </c>
      <c r="J23" s="126">
        <f t="shared" si="4"/>
        <v>3610.7416666666668</v>
      </c>
      <c r="K23" s="186">
        <f t="shared" si="5"/>
        <v>7610.7416666666668</v>
      </c>
      <c r="L23" s="126"/>
      <c r="M23" s="126"/>
      <c r="N23" s="126"/>
      <c r="O23" s="156"/>
      <c r="P23" s="156"/>
    </row>
    <row r="24" spans="1:16" x14ac:dyDescent="0.25">
      <c r="A24" s="187"/>
      <c r="B24" s="188"/>
      <c r="C24" s="189"/>
      <c r="D24" s="148"/>
      <c r="F24" s="184">
        <v>9257002</v>
      </c>
      <c r="G24" s="184" t="s">
        <v>90</v>
      </c>
      <c r="H24" s="185">
        <v>143.16666666666669</v>
      </c>
      <c r="I24" s="126">
        <v>4000</v>
      </c>
      <c r="J24" s="126">
        <f t="shared" si="4"/>
        <v>5563.4566666666669</v>
      </c>
      <c r="K24" s="186">
        <f t="shared" si="5"/>
        <v>9563.4566666666669</v>
      </c>
      <c r="L24" s="126"/>
      <c r="M24" s="126"/>
      <c r="N24" s="126"/>
      <c r="O24" s="156"/>
      <c r="P24" s="156"/>
    </row>
    <row r="25" spans="1:16" x14ac:dyDescent="0.25">
      <c r="A25" s="166">
        <v>9257012</v>
      </c>
      <c r="B25" s="167" t="s">
        <v>91</v>
      </c>
      <c r="C25" s="181">
        <v>88791</v>
      </c>
      <c r="D25" s="169">
        <f>C25*$C$32</f>
        <v>7654.6169409725226</v>
      </c>
      <c r="F25" s="184">
        <v>9257009</v>
      </c>
      <c r="G25" s="184" t="s">
        <v>92</v>
      </c>
      <c r="H25" s="185">
        <v>131.33333333333334</v>
      </c>
      <c r="I25" s="126">
        <v>4000</v>
      </c>
      <c r="J25" s="126">
        <f t="shared" si="4"/>
        <v>5103.6133333333337</v>
      </c>
      <c r="K25" s="186">
        <f t="shared" si="5"/>
        <v>9103.6133333333346</v>
      </c>
      <c r="L25" s="126"/>
      <c r="M25" s="126"/>
      <c r="N25" s="126"/>
      <c r="O25" s="156"/>
      <c r="P25" s="156"/>
    </row>
    <row r="26" spans="1:16" x14ac:dyDescent="0.25">
      <c r="A26" s="166">
        <v>9257003</v>
      </c>
      <c r="B26" s="167" t="s">
        <v>63</v>
      </c>
      <c r="C26" s="181">
        <v>18682</v>
      </c>
      <c r="D26" s="169">
        <f>C26*$C$32</f>
        <v>1610.5636122044878</v>
      </c>
      <c r="F26" s="184">
        <v>9257028</v>
      </c>
      <c r="G26" s="184" t="s">
        <v>70</v>
      </c>
      <c r="H26" s="185">
        <v>79.25</v>
      </c>
      <c r="I26" s="126">
        <v>4000</v>
      </c>
      <c r="J26" s="126">
        <f t="shared" si="4"/>
        <v>3079.6549999999997</v>
      </c>
      <c r="K26" s="186">
        <f t="shared" si="5"/>
        <v>7079.6549999999997</v>
      </c>
      <c r="L26" s="126"/>
      <c r="M26" s="126"/>
      <c r="N26" s="126"/>
      <c r="O26" s="156"/>
      <c r="P26" s="156"/>
    </row>
    <row r="27" spans="1:16" x14ac:dyDescent="0.25">
      <c r="A27" s="166">
        <v>9251105</v>
      </c>
      <c r="B27" s="167" t="s">
        <v>65</v>
      </c>
      <c r="C27" s="181">
        <v>236900</v>
      </c>
      <c r="D27" s="169">
        <f>C27*$C$32</f>
        <v>20423.001805547756</v>
      </c>
      <c r="F27" s="184">
        <v>9257021</v>
      </c>
      <c r="G27" s="184" t="s">
        <v>93</v>
      </c>
      <c r="H27" s="185">
        <v>154.5</v>
      </c>
      <c r="I27" s="126">
        <v>4000</v>
      </c>
      <c r="J27" s="126">
        <f t="shared" si="4"/>
        <v>6003.87</v>
      </c>
      <c r="K27" s="186">
        <f t="shared" si="5"/>
        <v>10003.869999999999</v>
      </c>
      <c r="L27" s="126"/>
      <c r="M27" s="126"/>
      <c r="N27" s="126"/>
      <c r="O27" s="156"/>
      <c r="P27" s="156"/>
    </row>
    <row r="28" spans="1:16" x14ac:dyDescent="0.25">
      <c r="A28" s="187"/>
      <c r="B28" s="188"/>
      <c r="C28" s="189"/>
      <c r="D28" s="148"/>
      <c r="F28" s="184">
        <v>9257015</v>
      </c>
      <c r="G28" s="184" t="s">
        <v>73</v>
      </c>
      <c r="H28" s="185">
        <v>249.00000000000003</v>
      </c>
      <c r="I28" s="126">
        <v>4000</v>
      </c>
      <c r="J28" s="126">
        <f t="shared" si="4"/>
        <v>9676.1400000000012</v>
      </c>
      <c r="K28" s="186">
        <f t="shared" si="5"/>
        <v>13676.140000000001</v>
      </c>
      <c r="L28" s="126"/>
      <c r="M28" s="126"/>
      <c r="N28" s="126"/>
      <c r="O28" s="156"/>
      <c r="P28" s="156"/>
    </row>
    <row r="29" spans="1:16" ht="15.75" thickBot="1" x14ac:dyDescent="0.3">
      <c r="A29" s="187"/>
      <c r="B29" s="148"/>
      <c r="C29" s="190">
        <f>SUM(C4:C28)</f>
        <v>1926658.2756272454</v>
      </c>
      <c r="D29" s="190">
        <f>SUM(D4:D28)</f>
        <v>166096.01284005382</v>
      </c>
      <c r="F29" s="184">
        <v>9257016</v>
      </c>
      <c r="G29" s="184" t="s">
        <v>75</v>
      </c>
      <c r="H29" s="185">
        <v>142.5</v>
      </c>
      <c r="I29" s="126">
        <v>4000</v>
      </c>
      <c r="J29" s="126">
        <f t="shared" si="4"/>
        <v>5537.55</v>
      </c>
      <c r="K29" s="186">
        <f t="shared" si="5"/>
        <v>9537.5499999999993</v>
      </c>
      <c r="L29" s="126"/>
      <c r="M29" s="126"/>
      <c r="N29" s="126"/>
      <c r="O29" s="156"/>
      <c r="P29" s="156"/>
    </row>
    <row r="30" spans="1:16" x14ac:dyDescent="0.25">
      <c r="A30" s="187"/>
      <c r="B30" s="191"/>
      <c r="C30" s="192"/>
      <c r="D30" s="148"/>
      <c r="F30" s="184">
        <v>9257031</v>
      </c>
      <c r="G30" s="184" t="s">
        <v>94</v>
      </c>
      <c r="H30" s="185">
        <v>71.166666666666671</v>
      </c>
      <c r="I30" s="126">
        <v>4000</v>
      </c>
      <c r="J30" s="126">
        <f t="shared" si="4"/>
        <v>2765.5366666666669</v>
      </c>
      <c r="K30" s="186">
        <f t="shared" si="5"/>
        <v>6765.5366666666669</v>
      </c>
      <c r="L30" s="126"/>
      <c r="M30" s="126"/>
      <c r="N30" s="126"/>
      <c r="O30" s="156"/>
      <c r="P30" s="156"/>
    </row>
    <row r="31" spans="1:16" x14ac:dyDescent="0.25">
      <c r="B31" s="2" t="s">
        <v>95</v>
      </c>
      <c r="C31" s="193">
        <v>166096.01284005385</v>
      </c>
      <c r="F31" s="184">
        <v>9257029</v>
      </c>
      <c r="G31" s="184" t="s">
        <v>96</v>
      </c>
      <c r="H31" s="185">
        <v>41.833333333333336</v>
      </c>
      <c r="I31" s="126">
        <v>4000</v>
      </c>
      <c r="J31" s="126">
        <f t="shared" si="4"/>
        <v>1625.6433333333334</v>
      </c>
      <c r="K31" s="186">
        <f t="shared" si="5"/>
        <v>5625.6433333333334</v>
      </c>
      <c r="L31" s="126"/>
      <c r="M31" s="126"/>
      <c r="N31" s="126"/>
      <c r="O31" s="156"/>
      <c r="P31" s="156"/>
    </row>
    <row r="32" spans="1:16" x14ac:dyDescent="0.25">
      <c r="B32" s="2" t="s">
        <v>97</v>
      </c>
      <c r="C32" s="194">
        <f>C31/C29</f>
        <v>8.6209378664194827E-2</v>
      </c>
      <c r="F32" s="184">
        <v>9257032</v>
      </c>
      <c r="G32" s="184" t="s">
        <v>98</v>
      </c>
      <c r="H32" s="185">
        <v>61.166666666666671</v>
      </c>
      <c r="I32" s="126">
        <v>4000</v>
      </c>
      <c r="J32" s="126">
        <f t="shared" si="4"/>
        <v>2376.936666666667</v>
      </c>
      <c r="K32" s="186">
        <f t="shared" si="5"/>
        <v>6376.9366666666665</v>
      </c>
      <c r="L32" s="126"/>
      <c r="M32" s="126"/>
      <c r="N32" s="126"/>
      <c r="O32" s="156"/>
      <c r="P32" s="156"/>
    </row>
    <row r="33" spans="6:16" x14ac:dyDescent="0.25">
      <c r="F33" s="184">
        <v>9257030</v>
      </c>
      <c r="G33" s="184" t="s">
        <v>99</v>
      </c>
      <c r="H33" s="185">
        <v>70</v>
      </c>
      <c r="I33" s="126">
        <v>4000</v>
      </c>
      <c r="J33" s="126">
        <f t="shared" si="4"/>
        <v>2720.2</v>
      </c>
      <c r="K33" s="186">
        <f t="shared" si="5"/>
        <v>6720.2</v>
      </c>
      <c r="L33" s="126"/>
      <c r="M33" s="126"/>
      <c r="N33" s="126"/>
      <c r="O33" s="156"/>
      <c r="P33" s="156"/>
    </row>
    <row r="34" spans="6:16" x14ac:dyDescent="0.25">
      <c r="F34" s="184">
        <v>9257033</v>
      </c>
      <c r="G34" s="184" t="s">
        <v>100</v>
      </c>
      <c r="H34" s="185">
        <v>89.666666666666671</v>
      </c>
      <c r="I34" s="126">
        <v>4000</v>
      </c>
      <c r="J34" s="126">
        <f t="shared" si="4"/>
        <v>3484.4466666666667</v>
      </c>
      <c r="K34" s="186">
        <f t="shared" si="5"/>
        <v>7484.4466666666667</v>
      </c>
      <c r="L34" s="126"/>
      <c r="M34" s="126"/>
      <c r="N34" s="126"/>
      <c r="O34" s="156"/>
      <c r="P34" s="156"/>
    </row>
    <row r="35" spans="6:16" x14ac:dyDescent="0.25">
      <c r="F35" s="184">
        <v>9257034</v>
      </c>
      <c r="G35" s="184" t="s">
        <v>101</v>
      </c>
      <c r="H35" s="185">
        <v>113.33333333333334</v>
      </c>
      <c r="I35" s="126">
        <v>4000</v>
      </c>
      <c r="J35" s="126">
        <f t="shared" si="4"/>
        <v>4404.1333333333332</v>
      </c>
      <c r="K35" s="186">
        <f t="shared" si="5"/>
        <v>8404.1333333333332</v>
      </c>
      <c r="L35" s="126"/>
      <c r="M35" s="126"/>
      <c r="N35" s="126"/>
      <c r="O35" s="156"/>
      <c r="P35" s="156"/>
    </row>
    <row r="36" spans="6:16" x14ac:dyDescent="0.25">
      <c r="F36" s="184"/>
      <c r="G36" s="184"/>
      <c r="H36" s="195">
        <f>SUM(H18:H35)</f>
        <v>1765.0833333333335</v>
      </c>
      <c r="I36" s="196">
        <f>SUM(I18:I35)</f>
        <v>72000</v>
      </c>
      <c r="J36" s="196">
        <f>SUM(J18:J35)</f>
        <v>68591.138333333336</v>
      </c>
      <c r="K36" s="196">
        <f>SUM(K18:K35)</f>
        <v>140591.13833333331</v>
      </c>
      <c r="L36" s="126"/>
      <c r="M36" s="126"/>
      <c r="N36" s="126"/>
      <c r="O36" s="156"/>
      <c r="P36" s="156"/>
    </row>
    <row r="37" spans="6:16" x14ac:dyDescent="0.25">
      <c r="F37" s="184"/>
      <c r="G37" s="184"/>
      <c r="H37" s="185"/>
      <c r="I37" s="126"/>
      <c r="J37" s="126"/>
      <c r="K37" s="126"/>
      <c r="L37" s="126"/>
      <c r="M37" s="126"/>
      <c r="N37" s="126"/>
      <c r="O37" s="156"/>
      <c r="P37" s="156"/>
    </row>
    <row r="38" spans="6:16" x14ac:dyDescent="0.25">
      <c r="F38" s="156"/>
      <c r="G38" s="184" t="s">
        <v>61</v>
      </c>
      <c r="H38" s="197">
        <v>70</v>
      </c>
      <c r="I38" s="126">
        <v>4000</v>
      </c>
      <c r="J38" s="126">
        <f t="shared" si="4"/>
        <v>2720.2</v>
      </c>
      <c r="K38" s="186">
        <f t="shared" ref="K38:K40" si="6">I38+J38</f>
        <v>6720.2</v>
      </c>
      <c r="L38" s="126"/>
      <c r="M38" s="126"/>
      <c r="N38" s="126"/>
      <c r="O38" s="156"/>
      <c r="P38" s="156"/>
    </row>
    <row r="39" spans="6:16" x14ac:dyDescent="0.25">
      <c r="F39" s="156"/>
      <c r="G39" s="184" t="s">
        <v>63</v>
      </c>
      <c r="H39" s="197">
        <v>13</v>
      </c>
      <c r="I39" s="126">
        <v>4000</v>
      </c>
      <c r="J39" s="126">
        <f t="shared" si="4"/>
        <v>505.18</v>
      </c>
      <c r="K39" s="186">
        <f t="shared" si="6"/>
        <v>4505.18</v>
      </c>
      <c r="L39" s="126"/>
      <c r="M39" s="126"/>
      <c r="N39" s="126"/>
      <c r="O39" s="156"/>
      <c r="P39" s="156"/>
    </row>
    <row r="40" spans="6:16" x14ac:dyDescent="0.25">
      <c r="F40" s="156"/>
      <c r="G40" s="184" t="s">
        <v>65</v>
      </c>
      <c r="H40" s="197">
        <v>252</v>
      </c>
      <c r="I40" s="126">
        <v>4000</v>
      </c>
      <c r="J40" s="126">
        <f t="shared" si="4"/>
        <v>9792.7199999999993</v>
      </c>
      <c r="K40" s="186">
        <f t="shared" si="6"/>
        <v>13792.72</v>
      </c>
      <c r="L40" s="126"/>
      <c r="M40" s="126"/>
      <c r="N40" s="126"/>
      <c r="O40" s="156"/>
      <c r="P40" s="156"/>
    </row>
    <row r="41" spans="6:16" ht="15.75" thickBot="1" x14ac:dyDescent="0.3">
      <c r="F41" s="156"/>
      <c r="G41" s="156"/>
      <c r="H41" s="198">
        <f>SUM(H36:H40)</f>
        <v>2100.0833333333335</v>
      </c>
      <c r="I41" s="199">
        <f>SUM(I36:I40)</f>
        <v>84000</v>
      </c>
      <c r="J41" s="199">
        <f>SUM(J36:J40)</f>
        <v>81609.238333333327</v>
      </c>
      <c r="K41" s="126">
        <f>SUM(I41:J41)</f>
        <v>165609.23833333334</v>
      </c>
      <c r="L41" s="126"/>
      <c r="M41" s="126" t="s">
        <v>102</v>
      </c>
      <c r="N41" s="126">
        <f>L12-K41</f>
        <v>5.1459327836346347</v>
      </c>
      <c r="O41" s="156" t="s">
        <v>103</v>
      </c>
      <c r="P41" s="156"/>
    </row>
    <row r="42" spans="6:16" x14ac:dyDescent="0.25">
      <c r="F42" s="156"/>
      <c r="G42" s="156"/>
      <c r="H42" s="126"/>
      <c r="I42" s="126"/>
      <c r="J42" s="126"/>
      <c r="K42" s="126"/>
      <c r="L42" s="126"/>
      <c r="M42" s="126"/>
      <c r="N42" s="126"/>
      <c r="O42" s="156"/>
      <c r="P42" s="156"/>
    </row>
    <row r="43" spans="6:16" x14ac:dyDescent="0.25">
      <c r="F43" s="156"/>
      <c r="G43" s="184" t="s">
        <v>104</v>
      </c>
      <c r="H43" s="180">
        <v>33.75</v>
      </c>
      <c r="I43" s="126">
        <f>H43*H41</f>
        <v>70877.8125</v>
      </c>
      <c r="J43" s="156"/>
      <c r="K43" s="156"/>
      <c r="L43" s="156"/>
      <c r="M43" s="156"/>
      <c r="N43" s="156"/>
      <c r="O43" s="156"/>
      <c r="P43" s="156"/>
    </row>
    <row r="44" spans="6:16" x14ac:dyDescent="0.25">
      <c r="H44" s="1"/>
      <c r="I44" s="200"/>
    </row>
    <row r="45" spans="6:16" x14ac:dyDescent="0.25">
      <c r="G45" s="178" t="s">
        <v>71</v>
      </c>
      <c r="H45" s="126"/>
      <c r="I45" s="126">
        <f>I41+I43</f>
        <v>154877.8125</v>
      </c>
    </row>
    <row r="46" spans="6:16" x14ac:dyDescent="0.25">
      <c r="G46" s="178"/>
      <c r="H46" s="178"/>
      <c r="I46" s="126"/>
    </row>
    <row r="47" spans="6:16" x14ac:dyDescent="0.25">
      <c r="G47" s="201" t="s">
        <v>105</v>
      </c>
      <c r="H47" s="201"/>
      <c r="I47" s="202">
        <v>165617.39179125501</v>
      </c>
    </row>
    <row r="48" spans="6:16" x14ac:dyDescent="0.25">
      <c r="G48" s="178"/>
      <c r="H48" s="178"/>
      <c r="I48" s="178"/>
    </row>
    <row r="49" spans="7:10" x14ac:dyDescent="0.25">
      <c r="G49" s="178" t="s">
        <v>106</v>
      </c>
      <c r="H49" s="178"/>
      <c r="I49" s="126">
        <f>I47-I45</f>
        <v>10739.57929125501</v>
      </c>
    </row>
    <row r="50" spans="7:10" ht="15.75" thickBot="1" x14ac:dyDescent="0.3">
      <c r="G50" s="178"/>
      <c r="H50" s="178"/>
      <c r="I50" s="178"/>
    </row>
    <row r="51" spans="7:10" ht="15.75" thickBot="1" x14ac:dyDescent="0.3">
      <c r="G51" s="178" t="s">
        <v>107</v>
      </c>
      <c r="H51" s="203"/>
      <c r="I51" s="204">
        <f>I49/H41</f>
        <v>5.1138824449450464</v>
      </c>
    </row>
    <row r="52" spans="7:10" x14ac:dyDescent="0.25">
      <c r="H52" s="205"/>
      <c r="I52" s="206"/>
    </row>
    <row r="53" spans="7:10" ht="15.75" thickBot="1" x14ac:dyDescent="0.3">
      <c r="G53" s="156" t="s">
        <v>108</v>
      </c>
      <c r="H53" s="156"/>
      <c r="I53" s="180">
        <f>I51+H43</f>
        <v>38.863882444945048</v>
      </c>
      <c r="J53" s="156"/>
    </row>
    <row r="54" spans="7:10" ht="15.75" thickBot="1" x14ac:dyDescent="0.3">
      <c r="G54" s="156"/>
      <c r="H54" s="156" t="s">
        <v>109</v>
      </c>
      <c r="I54" s="207">
        <v>38.86</v>
      </c>
      <c r="J54" s="156"/>
    </row>
    <row r="55" spans="7:10" x14ac:dyDescent="0.25">
      <c r="G55" s="156"/>
      <c r="H55" s="156"/>
      <c r="I55" s="156"/>
      <c r="J55" s="156"/>
    </row>
    <row r="56" spans="7:10" x14ac:dyDescent="0.25">
      <c r="G56" s="156"/>
      <c r="H56" s="156"/>
      <c r="I56" s="156"/>
      <c r="J56" s="15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 Sheet</vt:lpstr>
      <vt:lpstr>ISB Weightings</vt:lpstr>
      <vt:lpstr>Budget Shares</vt:lpstr>
      <vt:lpstr>1819 DSG 1718 Underspend</vt:lpstr>
      <vt:lpstr>'Budget Shares'!Print_Area</vt:lpstr>
      <vt:lpstr>'ISB Weightings'!Print_Area</vt:lpstr>
    </vt:vector>
  </TitlesOfParts>
  <Company>Lincolnshire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Popplewell</dc:creator>
  <cp:lastModifiedBy>Teresa Rowson</cp:lastModifiedBy>
  <cp:lastPrinted>2020-02-27T10:14:42Z</cp:lastPrinted>
  <dcterms:created xsi:type="dcterms:W3CDTF">2016-07-05T10:12:12Z</dcterms:created>
  <dcterms:modified xsi:type="dcterms:W3CDTF">2020-02-27T13:56:49Z</dcterms:modified>
</cp:coreProperties>
</file>