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codeName="ThisWorkbook" defaultThemeVersion="124226"/>
  <mc:AlternateContent xmlns:mc="http://schemas.openxmlformats.org/markup-compatibility/2006">
    <mc:Choice Requires="x15">
      <x15ac:absPath xmlns:x15ac="http://schemas.microsoft.com/office/spreadsheetml/2010/11/ac" url="https://lincolnshirecc-my.sharepoint.com/personal/fiona_tuck_lincolnshire_gov_uk/Documents/Desktop/"/>
    </mc:Choice>
  </mc:AlternateContent>
  <xr:revisionPtr revIDLastSave="0" documentId="8_{A77935E0-F06B-4A13-9DB6-2A9BF5E4A220}" xr6:coauthVersionLast="47" xr6:coauthVersionMax="47" xr10:uidLastSave="{00000000-0000-0000-0000-000000000000}"/>
  <bookViews>
    <workbookView xWindow="28680" yWindow="1140" windowWidth="25440" windowHeight="15390" xr2:uid="{E4C698BC-0DEF-4895-A9E8-6C4E6A440239}"/>
  </bookViews>
  <sheets>
    <sheet name="Remaining Leave Calculation" sheetId="1" r:id="rId1"/>
    <sheet name="Leave Calculator" sheetId="11" state="hidden" r:id="rId2"/>
    <sheet name="Leave Information" sheetId="3" r:id="rId3"/>
    <sheet name="Guidance" sheetId="8" r:id="rId4"/>
    <sheet name="Bank Holidays" sheetId="12" state="hidden" r:id="rId5"/>
    <sheet name="Lists" sheetId="2" state="veryHidden" r:id="rId6"/>
    <sheet name="Input Variables" sheetId="10" state="veryHidden" r:id="rId7"/>
  </sheets>
  <externalReferences>
    <externalReference r:id="rId8"/>
  </externalReferences>
  <definedNames>
    <definedName name="Date">Lists!$A$2</definedName>
    <definedName name="Days">Lists!$B$1:$B$4</definedName>
    <definedName name="DaysOrHours">Lists!$B$6:$B$7</definedName>
    <definedName name="Grade">Lists!$B$15:$B$16</definedName>
    <definedName name="LastRow">[1]Turnover!#REF!</definedName>
    <definedName name="_xlnm.Print_Area" localSheetId="3">Guidance!$B$2:$J$12</definedName>
    <definedName name="_xlnm.Print_Area" localSheetId="1">'Leave Calculator'!$B$2:$O$44</definedName>
    <definedName name="Type">Lists!$C$1:$C$8</definedName>
    <definedName name="User">Lists!$A$1</definedName>
    <definedName name="Weeks">'Remaining Leave Calculation'!$L$10</definedName>
    <definedName name="Year">Lists!$A$42:$A$45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1" i="1" l="1"/>
  <c r="F15" i="1"/>
  <c r="H19" i="3"/>
  <c r="H18" i="3"/>
  <c r="F19" i="3"/>
  <c r="F18" i="3"/>
  <c r="I25" i="8" l="1"/>
  <c r="J21" i="8"/>
  <c r="J20" i="8"/>
  <c r="B22" i="8" l="1"/>
  <c r="B23" i="8" s="1"/>
  <c r="B26" i="8" l="1"/>
  <c r="C26" i="8" s="1"/>
  <c r="B27" i="8" s="1"/>
  <c r="I34" i="11"/>
  <c r="H4" i="12"/>
  <c r="H3" i="12"/>
  <c r="Q3" i="12"/>
  <c r="Q2" i="12"/>
  <c r="N2" i="12"/>
  <c r="O2" i="12" l="1"/>
  <c r="O3" i="12" s="1"/>
  <c r="N3" i="12"/>
  <c r="G8" i="12"/>
  <c r="G9" i="12"/>
  <c r="I11" i="1"/>
  <c r="J11" i="1"/>
  <c r="M14" i="1" l="1"/>
  <c r="H9" i="12"/>
  <c r="G14" i="12"/>
  <c r="H8" i="12"/>
  <c r="G13" i="12"/>
  <c r="B30" i="3"/>
  <c r="B23" i="3"/>
  <c r="B24" i="3"/>
  <c r="B25" i="3"/>
  <c r="B26" i="3"/>
  <c r="B27" i="3"/>
  <c r="B28" i="3"/>
  <c r="B29" i="3"/>
  <c r="B31" i="3"/>
  <c r="B32" i="3"/>
  <c r="B22" i="3"/>
  <c r="L32" i="3"/>
  <c r="L33" i="3"/>
  <c r="L34" i="3"/>
  <c r="L35" i="3"/>
  <c r="L36" i="3"/>
  <c r="L37" i="3"/>
  <c r="L38" i="3"/>
  <c r="L39" i="3"/>
  <c r="H14" i="12" l="1"/>
  <c r="H13" i="12"/>
  <c r="K10" i="1"/>
  <c r="A2" i="2" l="1"/>
  <c r="A1" i="2" l="1"/>
  <c r="AI44" i="11" l="1"/>
  <c r="AH44" i="11"/>
  <c r="AG44" i="11"/>
  <c r="AF44" i="11"/>
  <c r="AE44" i="11"/>
  <c r="AD44" i="11"/>
  <c r="AC44" i="11"/>
  <c r="AB44" i="11"/>
  <c r="AA44" i="11"/>
  <c r="Z44" i="11"/>
  <c r="Y44" i="11"/>
  <c r="V44" i="11"/>
  <c r="U44" i="11"/>
  <c r="Q44" i="11"/>
  <c r="R44" i="11" s="1"/>
  <c r="AI43" i="11"/>
  <c r="AH43" i="11"/>
  <c r="AG43" i="11"/>
  <c r="AF43" i="11"/>
  <c r="AE43" i="11"/>
  <c r="AD43" i="11"/>
  <c r="AC43" i="11"/>
  <c r="AB43" i="11"/>
  <c r="AA43" i="11"/>
  <c r="Z43" i="11"/>
  <c r="Y43" i="11"/>
  <c r="V43" i="11"/>
  <c r="U43" i="11"/>
  <c r="Q43" i="11"/>
  <c r="S43" i="11" s="1"/>
  <c r="AI42" i="11"/>
  <c r="AH42" i="11"/>
  <c r="AG42" i="11"/>
  <c r="AF42" i="11"/>
  <c r="AE42" i="11"/>
  <c r="AD42" i="11"/>
  <c r="AC42" i="11"/>
  <c r="AB42" i="11"/>
  <c r="AA42" i="11"/>
  <c r="Z42" i="11"/>
  <c r="Y42" i="11"/>
  <c r="V42" i="11"/>
  <c r="U42" i="11"/>
  <c r="Q42" i="11"/>
  <c r="S42" i="11" s="1"/>
  <c r="AI41" i="11"/>
  <c r="AH41" i="11"/>
  <c r="AG41" i="11"/>
  <c r="AF41" i="11"/>
  <c r="AE41" i="11"/>
  <c r="AD41" i="11"/>
  <c r="AC41" i="11"/>
  <c r="AB41" i="11"/>
  <c r="AA41" i="11"/>
  <c r="Z41" i="11"/>
  <c r="Y41" i="11"/>
  <c r="V41" i="11"/>
  <c r="U41" i="11"/>
  <c r="Q41" i="11"/>
  <c r="S41" i="11" s="1"/>
  <c r="AI40" i="11"/>
  <c r="AH40" i="11"/>
  <c r="AG40" i="11"/>
  <c r="AF40" i="11"/>
  <c r="AE40" i="11"/>
  <c r="AD40" i="11"/>
  <c r="AC40" i="11"/>
  <c r="AB40" i="11"/>
  <c r="AA40" i="11"/>
  <c r="Z40" i="11"/>
  <c r="Y40" i="11"/>
  <c r="V40" i="11"/>
  <c r="U40" i="11"/>
  <c r="Q40" i="11"/>
  <c r="R40" i="11" s="1"/>
  <c r="AI39" i="11"/>
  <c r="AH39" i="11"/>
  <c r="AG39" i="11"/>
  <c r="AF39" i="11"/>
  <c r="AE39" i="11"/>
  <c r="AD39" i="11"/>
  <c r="AC39" i="11"/>
  <c r="AB39" i="11"/>
  <c r="AA39" i="11"/>
  <c r="Z39" i="11"/>
  <c r="Y39" i="11"/>
  <c r="V39" i="11"/>
  <c r="U39" i="11"/>
  <c r="Q39" i="11"/>
  <c r="S39" i="11" s="1"/>
  <c r="AI38" i="11"/>
  <c r="AH38" i="11"/>
  <c r="AG38" i="11"/>
  <c r="AF38" i="11"/>
  <c r="AE38" i="11"/>
  <c r="AD38" i="11"/>
  <c r="AC38" i="11"/>
  <c r="AB38" i="11"/>
  <c r="AA38" i="11"/>
  <c r="Z38" i="11"/>
  <c r="Y38" i="11"/>
  <c r="V38" i="11"/>
  <c r="U38" i="11"/>
  <c r="Q38" i="11"/>
  <c r="S38" i="11" s="1"/>
  <c r="AI37" i="11"/>
  <c r="AH37" i="11"/>
  <c r="AG37" i="11"/>
  <c r="AF37" i="11"/>
  <c r="AE37" i="11"/>
  <c r="AD37" i="11"/>
  <c r="AC37" i="11"/>
  <c r="AB37" i="11"/>
  <c r="AA37" i="11"/>
  <c r="Z37" i="11"/>
  <c r="Y37" i="11"/>
  <c r="V37" i="11"/>
  <c r="U37" i="11"/>
  <c r="Q37" i="11"/>
  <c r="R37" i="11" s="1"/>
  <c r="AI36" i="11"/>
  <c r="AH36" i="11"/>
  <c r="AG36" i="11"/>
  <c r="AF36" i="11"/>
  <c r="AE36" i="11"/>
  <c r="AD36" i="11"/>
  <c r="AC36" i="11"/>
  <c r="AB36" i="11"/>
  <c r="AA36" i="11"/>
  <c r="Z36" i="11"/>
  <c r="Y36" i="11"/>
  <c r="V36" i="11"/>
  <c r="U36" i="11"/>
  <c r="Q36" i="11"/>
  <c r="S36" i="11" s="1"/>
  <c r="AI35" i="11"/>
  <c r="AH35" i="11"/>
  <c r="AG35" i="11"/>
  <c r="AF35" i="11"/>
  <c r="AE35" i="11"/>
  <c r="AD35" i="11"/>
  <c r="AC35" i="11"/>
  <c r="AB35" i="11"/>
  <c r="AA35" i="11"/>
  <c r="Z35" i="11"/>
  <c r="Y35" i="11"/>
  <c r="V35" i="11"/>
  <c r="U35" i="11"/>
  <c r="Q35" i="11"/>
  <c r="S35" i="11" s="1"/>
  <c r="AI34" i="11"/>
  <c r="AH34" i="11"/>
  <c r="AG34" i="11"/>
  <c r="AF34" i="11"/>
  <c r="AE34" i="11"/>
  <c r="AD34" i="11"/>
  <c r="AC34" i="11"/>
  <c r="AB34" i="11"/>
  <c r="AA34" i="11"/>
  <c r="Z34" i="11"/>
  <c r="Y34" i="11"/>
  <c r="V34" i="11"/>
  <c r="U34" i="11"/>
  <c r="Q34" i="11"/>
  <c r="S34" i="11" s="1"/>
  <c r="AI33" i="11"/>
  <c r="AH33" i="11"/>
  <c r="AG33" i="11"/>
  <c r="AF33" i="11"/>
  <c r="AE33" i="11"/>
  <c r="AD33" i="11"/>
  <c r="AC33" i="11"/>
  <c r="AB33" i="11"/>
  <c r="AA33" i="11"/>
  <c r="Z33" i="11"/>
  <c r="Y33" i="11"/>
  <c r="V33" i="11"/>
  <c r="U33" i="11"/>
  <c r="Q33" i="11"/>
  <c r="S33" i="11" s="1"/>
  <c r="AI32" i="11"/>
  <c r="AH32" i="11"/>
  <c r="AG32" i="11"/>
  <c r="AF32" i="11"/>
  <c r="AE32" i="11"/>
  <c r="AD32" i="11"/>
  <c r="AC32" i="11"/>
  <c r="AB32" i="11"/>
  <c r="AA32" i="11"/>
  <c r="Z32" i="11"/>
  <c r="Y32" i="11"/>
  <c r="V32" i="11"/>
  <c r="U32" i="11"/>
  <c r="Q32" i="11"/>
  <c r="R32" i="11" s="1"/>
  <c r="AI31" i="11"/>
  <c r="AH31" i="11"/>
  <c r="AG31" i="11"/>
  <c r="AF31" i="11"/>
  <c r="AE31" i="11"/>
  <c r="AD31" i="11"/>
  <c r="AC31" i="11"/>
  <c r="AB31" i="11"/>
  <c r="AA31" i="11"/>
  <c r="Z31" i="11"/>
  <c r="Y31" i="11"/>
  <c r="V31" i="11"/>
  <c r="U31" i="11"/>
  <c r="Q31" i="11"/>
  <c r="S31" i="11" s="1"/>
  <c r="AI30" i="11"/>
  <c r="AH30" i="11"/>
  <c r="AG30" i="11"/>
  <c r="AF30" i="11"/>
  <c r="AE30" i="11"/>
  <c r="AD30" i="11"/>
  <c r="AC30" i="11"/>
  <c r="AB30" i="11"/>
  <c r="AA30" i="11"/>
  <c r="Z30" i="11"/>
  <c r="Y30" i="11"/>
  <c r="V30" i="11"/>
  <c r="U30" i="11"/>
  <c r="Q30" i="11"/>
  <c r="S30" i="11" s="1"/>
  <c r="AI29" i="11"/>
  <c r="AH29" i="11"/>
  <c r="AG29" i="11"/>
  <c r="AF29" i="11"/>
  <c r="AE29" i="11"/>
  <c r="AD29" i="11"/>
  <c r="AC29" i="11"/>
  <c r="AB29" i="11"/>
  <c r="AA29" i="11"/>
  <c r="Z29" i="11"/>
  <c r="Y29" i="11"/>
  <c r="V29" i="11"/>
  <c r="U29" i="11"/>
  <c r="Q29" i="11"/>
  <c r="R29" i="11" s="1"/>
  <c r="AI28" i="11"/>
  <c r="AH28" i="11"/>
  <c r="AG28" i="11"/>
  <c r="AF28" i="11"/>
  <c r="AE28" i="11"/>
  <c r="AD28" i="11"/>
  <c r="AC28" i="11"/>
  <c r="AB28" i="11"/>
  <c r="AA28" i="11"/>
  <c r="Z28" i="11"/>
  <c r="Y28" i="11"/>
  <c r="V28" i="11"/>
  <c r="U28" i="11"/>
  <c r="Q28" i="11"/>
  <c r="S28" i="11" s="1"/>
  <c r="AI27" i="11"/>
  <c r="AH27" i="11"/>
  <c r="AG27" i="11"/>
  <c r="AF27" i="11"/>
  <c r="AE27" i="11"/>
  <c r="AD27" i="11"/>
  <c r="AC27" i="11"/>
  <c r="AB27" i="11"/>
  <c r="AA27" i="11"/>
  <c r="Z27" i="11"/>
  <c r="Y27" i="11"/>
  <c r="V27" i="11"/>
  <c r="U27" i="11"/>
  <c r="Q27" i="11"/>
  <c r="R27" i="11" s="1"/>
  <c r="AI26" i="11"/>
  <c r="AH26" i="11"/>
  <c r="AG26" i="11"/>
  <c r="AF26" i="11"/>
  <c r="AE26" i="11"/>
  <c r="AD26" i="11"/>
  <c r="AC26" i="11"/>
  <c r="AB26" i="11"/>
  <c r="AA26" i="11"/>
  <c r="Z26" i="11"/>
  <c r="Y26" i="11"/>
  <c r="V26" i="11"/>
  <c r="U26" i="11"/>
  <c r="Q26" i="11"/>
  <c r="S26" i="11" s="1"/>
  <c r="AI25" i="11"/>
  <c r="AH25" i="11"/>
  <c r="AG25" i="11"/>
  <c r="AF25" i="11"/>
  <c r="AE25" i="11"/>
  <c r="AD25" i="11"/>
  <c r="AC25" i="11"/>
  <c r="AB25" i="11"/>
  <c r="AA25" i="11"/>
  <c r="Z25" i="11"/>
  <c r="Y25" i="11"/>
  <c r="V25" i="11"/>
  <c r="U25" i="11"/>
  <c r="Q25" i="11"/>
  <c r="R25" i="11" s="1"/>
  <c r="U24" i="11"/>
  <c r="U23" i="11"/>
  <c r="U22" i="11"/>
  <c r="U21" i="11"/>
  <c r="U20" i="11"/>
  <c r="U19" i="11"/>
  <c r="U18" i="11"/>
  <c r="U17" i="11"/>
  <c r="U16" i="11"/>
  <c r="U15" i="11"/>
  <c r="U14" i="11"/>
  <c r="U13" i="11"/>
  <c r="U12" i="11"/>
  <c r="U11" i="11"/>
  <c r="U10" i="11"/>
  <c r="U9" i="11"/>
  <c r="U8" i="11"/>
  <c r="U7" i="11"/>
  <c r="U6" i="11"/>
  <c r="U5" i="11"/>
  <c r="AI24" i="11"/>
  <c r="AH24" i="11"/>
  <c r="AG24" i="11"/>
  <c r="AF24" i="11"/>
  <c r="AE24" i="11"/>
  <c r="AD24" i="11"/>
  <c r="AC24" i="11"/>
  <c r="AB24" i="11"/>
  <c r="AA24" i="11"/>
  <c r="Z24" i="11"/>
  <c r="Y24" i="11"/>
  <c r="V24" i="11"/>
  <c r="Q24" i="11"/>
  <c r="AI23" i="11"/>
  <c r="AH23" i="11"/>
  <c r="AG23" i="11"/>
  <c r="AF23" i="11"/>
  <c r="AE23" i="11"/>
  <c r="AD23" i="11"/>
  <c r="AC23" i="11"/>
  <c r="AB23" i="11"/>
  <c r="AA23" i="11"/>
  <c r="Z23" i="11"/>
  <c r="Y23" i="11"/>
  <c r="V23" i="11"/>
  <c r="Q23" i="11"/>
  <c r="AI22" i="11"/>
  <c r="AH22" i="11"/>
  <c r="AG22" i="11"/>
  <c r="AF22" i="11"/>
  <c r="AE22" i="11"/>
  <c r="AD22" i="11"/>
  <c r="AC22" i="11"/>
  <c r="AB22" i="11"/>
  <c r="AA22" i="11"/>
  <c r="Z22" i="11"/>
  <c r="Y22" i="11"/>
  <c r="V22" i="11"/>
  <c r="Q22" i="11"/>
  <c r="AI21" i="11"/>
  <c r="AH21" i="11"/>
  <c r="AG21" i="11"/>
  <c r="AF21" i="11"/>
  <c r="AE21" i="11"/>
  <c r="AD21" i="11"/>
  <c r="AC21" i="11"/>
  <c r="AB21" i="11"/>
  <c r="AA21" i="11"/>
  <c r="Z21" i="11"/>
  <c r="Y21" i="11"/>
  <c r="V21" i="11"/>
  <c r="Q21" i="11"/>
  <c r="AI20" i="11"/>
  <c r="AH20" i="11"/>
  <c r="AG20" i="11"/>
  <c r="AF20" i="11"/>
  <c r="AE20" i="11"/>
  <c r="AD20" i="11"/>
  <c r="AC20" i="11"/>
  <c r="AB20" i="11"/>
  <c r="AA20" i="11"/>
  <c r="Z20" i="11"/>
  <c r="Y20" i="11"/>
  <c r="V20" i="11"/>
  <c r="Q20" i="11"/>
  <c r="AI19" i="11"/>
  <c r="AH19" i="11"/>
  <c r="AG19" i="11"/>
  <c r="AF19" i="11"/>
  <c r="AE19" i="11"/>
  <c r="AD19" i="11"/>
  <c r="AC19" i="11"/>
  <c r="AB19" i="11"/>
  <c r="AA19" i="11"/>
  <c r="Z19" i="11"/>
  <c r="Y19" i="11"/>
  <c r="V19" i="11"/>
  <c r="Q19" i="11"/>
  <c r="AI18" i="11"/>
  <c r="AH18" i="11"/>
  <c r="AG18" i="11"/>
  <c r="AF18" i="11"/>
  <c r="AE18" i="11"/>
  <c r="AD18" i="11"/>
  <c r="AC18" i="11"/>
  <c r="AB18" i="11"/>
  <c r="AA18" i="11"/>
  <c r="Z18" i="11"/>
  <c r="Y18" i="11"/>
  <c r="V18" i="11"/>
  <c r="Q18" i="11"/>
  <c r="AI17" i="11"/>
  <c r="AH17" i="11"/>
  <c r="AG17" i="11"/>
  <c r="AF17" i="11"/>
  <c r="AE17" i="11"/>
  <c r="AD17" i="11"/>
  <c r="AC17" i="11"/>
  <c r="AB17" i="11"/>
  <c r="AA17" i="11"/>
  <c r="Z17" i="11"/>
  <c r="Y17" i="11"/>
  <c r="V17" i="11"/>
  <c r="Q17" i="11"/>
  <c r="AI16" i="11"/>
  <c r="AH16" i="11"/>
  <c r="AG16" i="11"/>
  <c r="AF16" i="11"/>
  <c r="AE16" i="11"/>
  <c r="AD16" i="11"/>
  <c r="AC16" i="11"/>
  <c r="AB16" i="11"/>
  <c r="AA16" i="11"/>
  <c r="Z16" i="11"/>
  <c r="Y16" i="11"/>
  <c r="V16" i="11"/>
  <c r="Q16" i="11"/>
  <c r="AI15" i="11"/>
  <c r="AH15" i="11"/>
  <c r="AG15" i="11"/>
  <c r="AF15" i="11"/>
  <c r="AE15" i="11"/>
  <c r="AD15" i="11"/>
  <c r="AC15" i="11"/>
  <c r="AB15" i="11"/>
  <c r="AA15" i="11"/>
  <c r="Z15" i="11"/>
  <c r="Y15" i="11"/>
  <c r="V15" i="11"/>
  <c r="Q15" i="11"/>
  <c r="AI14" i="11"/>
  <c r="AH14" i="11"/>
  <c r="AG14" i="11"/>
  <c r="AF14" i="11"/>
  <c r="AE14" i="11"/>
  <c r="AD14" i="11"/>
  <c r="AC14" i="11"/>
  <c r="AB14" i="11"/>
  <c r="AA14" i="11"/>
  <c r="Z14" i="11"/>
  <c r="Y14" i="11"/>
  <c r="V14" i="11"/>
  <c r="Q14" i="11"/>
  <c r="AI13" i="11"/>
  <c r="AH13" i="11"/>
  <c r="AG13" i="11"/>
  <c r="AF13" i="11"/>
  <c r="AE13" i="11"/>
  <c r="AD13" i="11"/>
  <c r="AC13" i="11"/>
  <c r="AB13" i="11"/>
  <c r="AA13" i="11"/>
  <c r="Z13" i="11"/>
  <c r="Y13" i="11"/>
  <c r="V13" i="11"/>
  <c r="Q13" i="11"/>
  <c r="AI12" i="11"/>
  <c r="AH12" i="11"/>
  <c r="AG12" i="11"/>
  <c r="AF12" i="11"/>
  <c r="AE12" i="11"/>
  <c r="AD12" i="11"/>
  <c r="AC12" i="11"/>
  <c r="AB12" i="11"/>
  <c r="AA12" i="11"/>
  <c r="Z12" i="11"/>
  <c r="Y12" i="11"/>
  <c r="V12" i="11"/>
  <c r="Q12" i="11"/>
  <c r="AI11" i="11"/>
  <c r="AH11" i="11"/>
  <c r="AG11" i="11"/>
  <c r="AF11" i="11"/>
  <c r="AE11" i="11"/>
  <c r="AD11" i="11"/>
  <c r="AC11" i="11"/>
  <c r="AB11" i="11"/>
  <c r="AA11" i="11"/>
  <c r="Z11" i="11"/>
  <c r="Y11" i="11"/>
  <c r="V11" i="11"/>
  <c r="Q11" i="11"/>
  <c r="AI10" i="11"/>
  <c r="AH10" i="11"/>
  <c r="AG10" i="11"/>
  <c r="AF10" i="11"/>
  <c r="AE10" i="11"/>
  <c r="AD10" i="11"/>
  <c r="AC10" i="11"/>
  <c r="AB10" i="11"/>
  <c r="AA10" i="11"/>
  <c r="Z10" i="11"/>
  <c r="Y10" i="11"/>
  <c r="V10" i="11"/>
  <c r="Q10" i="11"/>
  <c r="AI9" i="11"/>
  <c r="AH9" i="11"/>
  <c r="AG9" i="11"/>
  <c r="AF9" i="11"/>
  <c r="AE9" i="11"/>
  <c r="AD9" i="11"/>
  <c r="AC9" i="11"/>
  <c r="AB9" i="11"/>
  <c r="AA9" i="11"/>
  <c r="Z9" i="11"/>
  <c r="Y9" i="11"/>
  <c r="V9" i="11"/>
  <c r="Q9" i="11"/>
  <c r="AI8" i="11"/>
  <c r="AH8" i="11"/>
  <c r="AG8" i="11"/>
  <c r="AF8" i="11"/>
  <c r="AE8" i="11"/>
  <c r="AD8" i="11"/>
  <c r="AC8" i="11"/>
  <c r="AB8" i="11"/>
  <c r="AA8" i="11"/>
  <c r="Z8" i="11"/>
  <c r="Y8" i="11"/>
  <c r="V8" i="11"/>
  <c r="Q8" i="11"/>
  <c r="AI7" i="11"/>
  <c r="AH7" i="11"/>
  <c r="AG7" i="11"/>
  <c r="AF7" i="11"/>
  <c r="AE7" i="11"/>
  <c r="AD7" i="11"/>
  <c r="AC7" i="11"/>
  <c r="AB7" i="11"/>
  <c r="AA7" i="11"/>
  <c r="Z7" i="11"/>
  <c r="Y7" i="11"/>
  <c r="V7" i="11"/>
  <c r="Q7" i="11"/>
  <c r="AI6" i="11"/>
  <c r="AH6" i="11"/>
  <c r="AG6" i="11"/>
  <c r="AF6" i="11"/>
  <c r="AE6" i="11"/>
  <c r="AD6" i="11"/>
  <c r="AC6" i="11"/>
  <c r="AB6" i="11"/>
  <c r="AA6" i="11"/>
  <c r="Z6" i="11"/>
  <c r="Y6" i="11"/>
  <c r="V6" i="11"/>
  <c r="Q6" i="11"/>
  <c r="AI5" i="11"/>
  <c r="AH5" i="11"/>
  <c r="AG5" i="11"/>
  <c r="AF5" i="11"/>
  <c r="AE5" i="11"/>
  <c r="AD5" i="11"/>
  <c r="AC5" i="11"/>
  <c r="AB5" i="11"/>
  <c r="AA5" i="11"/>
  <c r="Z5" i="11"/>
  <c r="Y5" i="11"/>
  <c r="F9" i="10"/>
  <c r="V5" i="11"/>
  <c r="Q5" i="11"/>
  <c r="R5" i="11" s="1"/>
  <c r="L10" i="1"/>
  <c r="J9" i="1" s="1"/>
  <c r="L11" i="1" l="1"/>
  <c r="I16" i="1"/>
  <c r="S5" i="11"/>
  <c r="T5" i="11" s="1"/>
  <c r="L5" i="11" s="1"/>
  <c r="S32" i="11"/>
  <c r="T32" i="11" s="1"/>
  <c r="AJ30" i="11"/>
  <c r="AJ9" i="11"/>
  <c r="AJ17" i="11"/>
  <c r="AJ25" i="11"/>
  <c r="AJ13" i="11"/>
  <c r="AJ21" i="11"/>
  <c r="S27" i="11"/>
  <c r="T27" i="11" s="1"/>
  <c r="S29" i="11"/>
  <c r="T29" i="11" s="1"/>
  <c r="AJ6" i="11"/>
  <c r="AJ10" i="11"/>
  <c r="AJ14" i="11"/>
  <c r="AJ22" i="11"/>
  <c r="AJ27" i="11"/>
  <c r="AJ32" i="11"/>
  <c r="AJ34" i="11"/>
  <c r="AJ36" i="11"/>
  <c r="AJ38" i="11"/>
  <c r="AJ40" i="11"/>
  <c r="AJ42" i="11"/>
  <c r="AJ44" i="11"/>
  <c r="AJ11" i="11"/>
  <c r="AJ15" i="11"/>
  <c r="AJ19" i="11"/>
  <c r="AJ23" i="11"/>
  <c r="AJ26" i="11"/>
  <c r="AJ29" i="11"/>
  <c r="AJ31" i="11"/>
  <c r="AJ33" i="11"/>
  <c r="AJ7" i="11"/>
  <c r="AJ8" i="11"/>
  <c r="AJ12" i="11"/>
  <c r="AJ16" i="11"/>
  <c r="AJ20" i="11"/>
  <c r="AJ24" i="11"/>
  <c r="AJ28" i="11"/>
  <c r="AJ35" i="11"/>
  <c r="AJ37" i="11"/>
  <c r="AJ39" i="11"/>
  <c r="AJ41" i="11"/>
  <c r="AJ43" i="11"/>
  <c r="S44" i="11"/>
  <c r="T43" i="11"/>
  <c r="P43" i="11"/>
  <c r="W43" i="11"/>
  <c r="I43" i="11" s="1"/>
  <c r="M43" i="11"/>
  <c r="L43" i="11"/>
  <c r="R43" i="11"/>
  <c r="T42" i="11"/>
  <c r="P42" i="11"/>
  <c r="L42" i="11"/>
  <c r="W42" i="11"/>
  <c r="I42" i="11" s="1"/>
  <c r="M42" i="11"/>
  <c r="R42" i="11"/>
  <c r="T41" i="11"/>
  <c r="P41" i="11"/>
  <c r="W41" i="11"/>
  <c r="I41" i="11" s="1"/>
  <c r="M41" i="11"/>
  <c r="L41" i="11"/>
  <c r="R41" i="11"/>
  <c r="S40" i="11"/>
  <c r="T39" i="11"/>
  <c r="P39" i="11"/>
  <c r="W39" i="11"/>
  <c r="I39" i="11" s="1"/>
  <c r="M39" i="11"/>
  <c r="L39" i="11"/>
  <c r="R39" i="11"/>
  <c r="T38" i="11"/>
  <c r="P38" i="11"/>
  <c r="L38" i="11"/>
  <c r="W38" i="11"/>
  <c r="I38" i="11" s="1"/>
  <c r="M38" i="11"/>
  <c r="R38" i="11"/>
  <c r="S37" i="11"/>
  <c r="T36" i="11"/>
  <c r="P36" i="11"/>
  <c r="W36" i="11"/>
  <c r="I36" i="11" s="1"/>
  <c r="M36" i="11"/>
  <c r="L36" i="11"/>
  <c r="R36" i="11"/>
  <c r="T35" i="11"/>
  <c r="P35" i="11"/>
  <c r="W35" i="11"/>
  <c r="I35" i="11" s="1"/>
  <c r="M35" i="11"/>
  <c r="L35" i="11"/>
  <c r="R35" i="11"/>
  <c r="T34" i="11"/>
  <c r="P34" i="11"/>
  <c r="W34" i="11"/>
  <c r="M34" i="11"/>
  <c r="L34" i="11"/>
  <c r="R34" i="11"/>
  <c r="W33" i="11"/>
  <c r="I33" i="11" s="1"/>
  <c r="M33" i="11"/>
  <c r="L33" i="11"/>
  <c r="T33" i="11"/>
  <c r="P33" i="11"/>
  <c r="R33" i="11"/>
  <c r="T31" i="11"/>
  <c r="P31" i="11"/>
  <c r="W31" i="11"/>
  <c r="I31" i="11" s="1"/>
  <c r="M31" i="11"/>
  <c r="L31" i="11"/>
  <c r="R31" i="11"/>
  <c r="T30" i="11"/>
  <c r="P30" i="11"/>
  <c r="W30" i="11"/>
  <c r="I30" i="11" s="1"/>
  <c r="M30" i="11"/>
  <c r="L30" i="11"/>
  <c r="R30" i="11"/>
  <c r="T28" i="11"/>
  <c r="P28" i="11"/>
  <c r="W28" i="11"/>
  <c r="I28" i="11" s="1"/>
  <c r="M28" i="11"/>
  <c r="L28" i="11"/>
  <c r="R28" i="11"/>
  <c r="T26" i="11"/>
  <c r="P26" i="11"/>
  <c r="W26" i="11"/>
  <c r="I26" i="11" s="1"/>
  <c r="M26" i="11"/>
  <c r="L26" i="11"/>
  <c r="R26" i="11"/>
  <c r="S25" i="11"/>
  <c r="AJ18" i="11"/>
  <c r="R7" i="11"/>
  <c r="S7" i="11" s="1"/>
  <c r="R11" i="11"/>
  <c r="S11" i="11" s="1"/>
  <c r="S15" i="11"/>
  <c r="R15" i="11"/>
  <c r="S19" i="11"/>
  <c r="R19" i="11"/>
  <c r="S21" i="11"/>
  <c r="R21" i="11"/>
  <c r="R6" i="11"/>
  <c r="S6" i="11" s="1"/>
  <c r="R8" i="11"/>
  <c r="S8" i="11" s="1"/>
  <c r="R10" i="11"/>
  <c r="S10" i="11" s="1"/>
  <c r="R12" i="11"/>
  <c r="S12" i="11" s="1"/>
  <c r="R14" i="11"/>
  <c r="S14" i="11"/>
  <c r="R16" i="11"/>
  <c r="S16" i="11"/>
  <c r="R18" i="11"/>
  <c r="S18" i="11" s="1"/>
  <c r="S20" i="11"/>
  <c r="R20" i="11"/>
  <c r="S22" i="11"/>
  <c r="R22" i="11"/>
  <c r="R24" i="11"/>
  <c r="S24" i="11"/>
  <c r="R9" i="11"/>
  <c r="S9" i="11" s="1"/>
  <c r="S13" i="11"/>
  <c r="R13" i="11"/>
  <c r="S17" i="11"/>
  <c r="R17" i="11"/>
  <c r="S23" i="11"/>
  <c r="R23" i="11"/>
  <c r="AJ5" i="11"/>
  <c r="M13" i="1" l="1"/>
  <c r="M32" i="11"/>
  <c r="L32" i="11"/>
  <c r="L29" i="11"/>
  <c r="W32" i="11"/>
  <c r="I32" i="11" s="1"/>
  <c r="M29" i="11"/>
  <c r="W29" i="11"/>
  <c r="I29" i="11" s="1"/>
  <c r="P27" i="11"/>
  <c r="W27" i="11"/>
  <c r="I27" i="11" s="1"/>
  <c r="W5" i="11"/>
  <c r="I5" i="11" s="1"/>
  <c r="P5" i="11"/>
  <c r="M27" i="11"/>
  <c r="L27" i="11"/>
  <c r="P29" i="11"/>
  <c r="P32" i="11"/>
  <c r="M16" i="11"/>
  <c r="L16" i="11"/>
  <c r="P16" i="11"/>
  <c r="L24" i="11"/>
  <c r="M24" i="11"/>
  <c r="P24" i="11"/>
  <c r="M21" i="11"/>
  <c r="L21" i="11"/>
  <c r="P21" i="11"/>
  <c r="L17" i="11"/>
  <c r="P17" i="11"/>
  <c r="M17" i="11"/>
  <c r="P22" i="11"/>
  <c r="M22" i="11"/>
  <c r="L22" i="11"/>
  <c r="L7" i="11"/>
  <c r="P7" i="11"/>
  <c r="L8" i="11"/>
  <c r="P8" i="11"/>
  <c r="P15" i="11"/>
  <c r="M15" i="11"/>
  <c r="L15" i="11"/>
  <c r="P23" i="11"/>
  <c r="M23" i="11"/>
  <c r="L23" i="11"/>
  <c r="L13" i="11"/>
  <c r="P13" i="11"/>
  <c r="M13" i="11"/>
  <c r="L20" i="11"/>
  <c r="M20" i="11"/>
  <c r="P20" i="11"/>
  <c r="P14" i="11"/>
  <c r="M14" i="11"/>
  <c r="L14" i="11"/>
  <c r="P10" i="11"/>
  <c r="M10" i="11"/>
  <c r="L10" i="11"/>
  <c r="P9" i="11"/>
  <c r="M9" i="11"/>
  <c r="L9" i="11"/>
  <c r="M12" i="11"/>
  <c r="L12" i="11"/>
  <c r="P12" i="11"/>
  <c r="P6" i="11"/>
  <c r="L6" i="11"/>
  <c r="P19" i="11"/>
  <c r="M19" i="11"/>
  <c r="L19" i="11"/>
  <c r="L11" i="11"/>
  <c r="M11" i="11"/>
  <c r="P11" i="11"/>
  <c r="T44" i="11"/>
  <c r="P44" i="11"/>
  <c r="W44" i="11"/>
  <c r="I44" i="11" s="1"/>
  <c r="M44" i="11"/>
  <c r="L44" i="11"/>
  <c r="X43" i="11"/>
  <c r="J43" i="11"/>
  <c r="K43" i="11"/>
  <c r="X42" i="11"/>
  <c r="J42" i="11"/>
  <c r="K42" i="11"/>
  <c r="X41" i="11"/>
  <c r="J41" i="11"/>
  <c r="K41" i="11"/>
  <c r="T40" i="11"/>
  <c r="P40" i="11"/>
  <c r="W40" i="11"/>
  <c r="I40" i="11" s="1"/>
  <c r="M40" i="11"/>
  <c r="L40" i="11"/>
  <c r="X39" i="11"/>
  <c r="J39" i="11"/>
  <c r="K39" i="11"/>
  <c r="X38" i="11"/>
  <c r="J38" i="11"/>
  <c r="K38" i="11"/>
  <c r="T37" i="11"/>
  <c r="P37" i="11"/>
  <c r="L37" i="11"/>
  <c r="W37" i="11"/>
  <c r="I37" i="11" s="1"/>
  <c r="M37" i="11"/>
  <c r="X36" i="11"/>
  <c r="J36" i="11"/>
  <c r="K36" i="11"/>
  <c r="X35" i="11"/>
  <c r="J35" i="11"/>
  <c r="K35" i="11"/>
  <c r="X34" i="11"/>
  <c r="J34" i="11"/>
  <c r="K34" i="11"/>
  <c r="K33" i="11"/>
  <c r="X33" i="11"/>
  <c r="J33" i="11"/>
  <c r="X31" i="11"/>
  <c r="J31" i="11"/>
  <c r="K31" i="11"/>
  <c r="X30" i="11"/>
  <c r="J30" i="11"/>
  <c r="K30" i="11"/>
  <c r="X28" i="11"/>
  <c r="J28" i="11"/>
  <c r="K28" i="11"/>
  <c r="X26" i="11"/>
  <c r="J26" i="11"/>
  <c r="K26" i="11"/>
  <c r="T25" i="11"/>
  <c r="P25" i="11"/>
  <c r="W25" i="11"/>
  <c r="I25" i="11" s="1"/>
  <c r="M25" i="11"/>
  <c r="L25" i="11"/>
  <c r="L18" i="11"/>
  <c r="P18" i="11"/>
  <c r="T23" i="11"/>
  <c r="W23" i="11"/>
  <c r="I23" i="11" s="1"/>
  <c r="T13" i="11"/>
  <c r="W13" i="11"/>
  <c r="I13" i="11" s="1"/>
  <c r="T18" i="11"/>
  <c r="W18" i="11"/>
  <c r="I18" i="11" s="1"/>
  <c r="T14" i="11"/>
  <c r="W14" i="11"/>
  <c r="I14" i="11" s="1"/>
  <c r="T10" i="11"/>
  <c r="W10" i="11"/>
  <c r="I10" i="11" s="1"/>
  <c r="T17" i="11"/>
  <c r="W17" i="11"/>
  <c r="I17" i="11" s="1"/>
  <c r="T9" i="11"/>
  <c r="W9" i="11"/>
  <c r="I9" i="11" s="1"/>
  <c r="T22" i="11"/>
  <c r="W22" i="11"/>
  <c r="I22" i="11" s="1"/>
  <c r="T6" i="11"/>
  <c r="W6" i="11"/>
  <c r="I6" i="11" s="1"/>
  <c r="T19" i="11"/>
  <c r="W19" i="11"/>
  <c r="I19" i="11" s="1"/>
  <c r="T11" i="11"/>
  <c r="W11" i="11"/>
  <c r="I11" i="11" s="1"/>
  <c r="T24" i="11"/>
  <c r="W24" i="11"/>
  <c r="I24" i="11" s="1"/>
  <c r="T16" i="11"/>
  <c r="W16" i="11"/>
  <c r="I16" i="11" s="1"/>
  <c r="T12" i="11"/>
  <c r="W12" i="11"/>
  <c r="I12" i="11" s="1"/>
  <c r="T7" i="11"/>
  <c r="W7" i="11"/>
  <c r="I7" i="11" s="1"/>
  <c r="T20" i="11"/>
  <c r="W20" i="11"/>
  <c r="I20" i="11" s="1"/>
  <c r="T8" i="11"/>
  <c r="W8" i="11"/>
  <c r="I8" i="11" s="1"/>
  <c r="T21" i="11"/>
  <c r="W21" i="11"/>
  <c r="I21" i="11" s="1"/>
  <c r="T15" i="11"/>
  <c r="W15" i="11"/>
  <c r="I15" i="11" s="1"/>
  <c r="J28" i="2"/>
  <c r="B8" i="2"/>
  <c r="F19" i="10"/>
  <c r="K29" i="11" l="1"/>
  <c r="X29" i="11"/>
  <c r="J29" i="11"/>
  <c r="K32" i="11"/>
  <c r="J32" i="11"/>
  <c r="K27" i="11"/>
  <c r="J27" i="11"/>
  <c r="X32" i="11"/>
  <c r="X27" i="11"/>
  <c r="J5" i="11"/>
  <c r="X5" i="11"/>
  <c r="K5" i="11"/>
  <c r="K8" i="11"/>
  <c r="J8" i="11"/>
  <c r="M8" i="11" s="1"/>
  <c r="K6" i="11"/>
  <c r="J6" i="11"/>
  <c r="K23" i="11"/>
  <c r="J23" i="11"/>
  <c r="K15" i="11"/>
  <c r="J15" i="11"/>
  <c r="K16" i="11"/>
  <c r="J16" i="11"/>
  <c r="K10" i="11"/>
  <c r="J10" i="11"/>
  <c r="K7" i="11"/>
  <c r="J7" i="11"/>
  <c r="M7" i="11" s="1"/>
  <c r="K11" i="11"/>
  <c r="J11" i="11"/>
  <c r="K9" i="11"/>
  <c r="J9" i="11"/>
  <c r="K21" i="11"/>
  <c r="J21" i="11"/>
  <c r="K20" i="11"/>
  <c r="J20" i="11"/>
  <c r="K12" i="11"/>
  <c r="J12" i="11"/>
  <c r="K24" i="11"/>
  <c r="J24" i="11"/>
  <c r="K19" i="11"/>
  <c r="J19" i="11"/>
  <c r="K22" i="11"/>
  <c r="J22" i="11"/>
  <c r="K17" i="11"/>
  <c r="J17" i="11"/>
  <c r="K14" i="11"/>
  <c r="J14" i="11"/>
  <c r="K13" i="11"/>
  <c r="J13" i="11"/>
  <c r="X44" i="11"/>
  <c r="J44" i="11"/>
  <c r="K44" i="11"/>
  <c r="X40" i="11"/>
  <c r="J40" i="11"/>
  <c r="K40" i="11"/>
  <c r="X37" i="11"/>
  <c r="J37" i="11"/>
  <c r="K37" i="11"/>
  <c r="X25" i="11"/>
  <c r="J25" i="11"/>
  <c r="K25" i="11"/>
  <c r="K18" i="11"/>
  <c r="J18" i="11"/>
  <c r="X18" i="11"/>
  <c r="X23" i="11"/>
  <c r="X20" i="11"/>
  <c r="X15" i="11"/>
  <c r="X21" i="11"/>
  <c r="X8" i="11"/>
  <c r="X7" i="11"/>
  <c r="X12" i="11"/>
  <c r="X16" i="11"/>
  <c r="X11" i="11"/>
  <c r="X19" i="11"/>
  <c r="X6" i="11"/>
  <c r="X9" i="11"/>
  <c r="X17" i="11"/>
  <c r="X10" i="11"/>
  <c r="X14" i="11"/>
  <c r="X13" i="11"/>
  <c r="X24" i="11"/>
  <c r="X22" i="11"/>
  <c r="F18" i="10"/>
  <c r="F17" i="10"/>
  <c r="F16" i="10"/>
  <c r="F15" i="10"/>
  <c r="F14" i="10"/>
  <c r="F13" i="10"/>
  <c r="F12" i="10"/>
  <c r="F11" i="10"/>
  <c r="F10" i="10"/>
  <c r="M6" i="11" l="1"/>
  <c r="F20" i="10"/>
  <c r="M5" i="11"/>
  <c r="M18" i="11"/>
  <c r="C26" i="2"/>
  <c r="B26" i="2"/>
  <c r="H22" i="2"/>
  <c r="I22" i="2" s="1"/>
  <c r="G24" i="2"/>
  <c r="H24" i="2" s="1"/>
  <c r="M15" i="1" l="1"/>
  <c r="D20" i="1" s="1"/>
  <c r="G23" i="2"/>
  <c r="H23" i="2" s="1"/>
  <c r="K21" i="2"/>
  <c r="B16" i="2" l="1"/>
  <c r="B15" i="2"/>
  <c r="J21" i="2" l="1"/>
  <c r="D17" i="2" l="1"/>
  <c r="J24" i="2" l="1"/>
  <c r="K24" i="2"/>
  <c r="J22" i="2"/>
  <c r="K22" i="2"/>
  <c r="J23" i="2"/>
  <c r="K23" i="2"/>
  <c r="D9" i="2"/>
  <c r="D14" i="2"/>
  <c r="B15" i="1" s="1"/>
  <c r="D10" i="2" l="1"/>
  <c r="D11" i="2"/>
  <c r="B14" i="1" s="1"/>
  <c r="F4" i="2"/>
  <c r="F3" i="2"/>
  <c r="F2" i="2"/>
  <c r="F1" i="2"/>
  <c r="A35" i="2"/>
  <c r="A39" i="2" s="1"/>
  <c r="D13" i="2"/>
  <c r="B13" i="1"/>
  <c r="D12" i="2"/>
  <c r="A38" i="2" l="1"/>
  <c r="A44" i="2" s="1"/>
  <c r="A37" i="2"/>
  <c r="A40" i="2"/>
  <c r="A45" i="2" s="1"/>
  <c r="A36" i="2"/>
  <c r="A43" i="2" l="1"/>
  <c r="A42" i="2"/>
  <c r="J25" i="2"/>
  <c r="J26" i="2" s="1"/>
  <c r="K25" i="2"/>
  <c r="K26" i="2" s="1"/>
  <c r="K28" i="2" l="1"/>
</calcChain>
</file>

<file path=xl/sharedStrings.xml><?xml version="1.0" encoding="utf-8"?>
<sst xmlns="http://schemas.openxmlformats.org/spreadsheetml/2006/main" count="217" uniqueCount="182">
  <si>
    <t>Name of officer:</t>
  </si>
  <si>
    <r>
      <t xml:space="preserve"> Hours per week: * </t>
    </r>
    <r>
      <rPr>
        <b/>
        <sz val="10"/>
        <rFont val="Calibri"/>
        <family val="2"/>
      </rPr>
      <t>†</t>
    </r>
  </si>
  <si>
    <t>Name of manager:</t>
  </si>
  <si>
    <t xml:space="preserve"> Job grade: *</t>
  </si>
  <si>
    <t>1-7</t>
  </si>
  <si>
    <t>Service area:</t>
  </si>
  <si>
    <t xml:space="preserve"> 5+ years service:</t>
  </si>
  <si>
    <t>Record start date: *</t>
  </si>
  <si>
    <t xml:space="preserve"> Number of weeks:</t>
  </si>
  <si>
    <t>Record end date: *</t>
  </si>
  <si>
    <t xml:space="preserve"> Compressed hours:</t>
  </si>
  <si>
    <r>
      <t xml:space="preserve">* </t>
    </r>
    <r>
      <rPr>
        <sz val="9"/>
        <rFont val="Arial"/>
        <family val="2"/>
      </rPr>
      <t>Indicates a mandatory field</t>
    </r>
  </si>
  <si>
    <r>
      <rPr>
        <b/>
        <sz val="9"/>
        <rFont val="Calibri"/>
        <family val="2"/>
      </rPr>
      <t>†</t>
    </r>
    <r>
      <rPr>
        <b/>
        <sz val="9"/>
        <rFont val="Arial"/>
        <family val="2"/>
      </rPr>
      <t xml:space="preserve"> </t>
    </r>
    <r>
      <rPr>
        <sz val="9"/>
        <rFont val="Arial"/>
        <family val="2"/>
      </rPr>
      <t>Calculator in Guidance sheet</t>
    </r>
  </si>
  <si>
    <t>Carried Forward / Additional Leave</t>
  </si>
  <si>
    <t>Annual Leave Entitlement</t>
  </si>
  <si>
    <t>Basic leave entitlement:</t>
  </si>
  <si>
    <t>Bank holiday entitlement:</t>
  </si>
  <si>
    <t>TOTAL LEAVE ENTITLEMENT:</t>
  </si>
  <si>
    <t>Date</t>
  </si>
  <si>
    <t>Bank Hol</t>
  </si>
  <si>
    <t>ANNUAL LEAVE ENTITLEMENT CALCULATOR</t>
  </si>
  <si>
    <t>Employee Details</t>
  </si>
  <si>
    <t>Additional Leave</t>
  </si>
  <si>
    <t>Name</t>
  </si>
  <si>
    <t>Leave start date</t>
  </si>
  <si>
    <t>Leave end date</t>
  </si>
  <si>
    <t>Hours per week</t>
  </si>
  <si>
    <t>Job grade</t>
  </si>
  <si>
    <t>5+ years service</t>
  </si>
  <si>
    <t>Compressed hours</t>
  </si>
  <si>
    <t>Days or hours</t>
  </si>
  <si>
    <t>Basic leave</t>
  </si>
  <si>
    <t>Bank hol leave</t>
  </si>
  <si>
    <t>Total (including Carry forward and Additional)</t>
  </si>
  <si>
    <t>Carry forward</t>
  </si>
  <si>
    <t>Additional leave</t>
  </si>
  <si>
    <t>LEAVE INFORMATION</t>
  </si>
  <si>
    <t>Leave year / Timing of leave:</t>
  </si>
  <si>
    <t>&gt; The timing of all leave is subject to the approval of the manager.</t>
  </si>
  <si>
    <t>Entitlement:</t>
  </si>
  <si>
    <t>&gt; The annual leave entitlement excluding bank holidays is as follows:</t>
  </si>
  <si>
    <t>Grade</t>
  </si>
  <si>
    <t>Spine Point</t>
  </si>
  <si>
    <t>Less than 5 years continuous Local Government Service</t>
  </si>
  <si>
    <t>5 years or more continuous Local Government Service</t>
  </si>
  <si>
    <t>1-21</t>
  </si>
  <si>
    <t>8-16</t>
  </si>
  <si>
    <t>22-48</t>
  </si>
  <si>
    <t>&gt; The annual leave entitlement including bank holidays is as follows:</t>
  </si>
  <si>
    <t>&gt; The bank holidays currently logged in this annual leave record are:</t>
  </si>
  <si>
    <t>Carried forward and advanced leave:</t>
  </si>
  <si>
    <t>&gt; Employees may carry forward to the following year or bring into a current year up to five days 
(37 hrs) of their leave entitlement.  This figure should be checked with the manager.</t>
  </si>
  <si>
    <t>&gt; Additional days may be transferred but with the approval of the manager.</t>
  </si>
  <si>
    <t>GUIDANCE</t>
  </si>
  <si>
    <t>Completing the Record of Leave:</t>
  </si>
  <si>
    <t>Annual</t>
  </si>
  <si>
    <t>Designated</t>
  </si>
  <si>
    <t>Flexi</t>
  </si>
  <si>
    <t>Special</t>
  </si>
  <si>
    <t>Days</t>
  </si>
  <si>
    <t>Disability</t>
  </si>
  <si>
    <t>Hours</t>
  </si>
  <si>
    <t>Cancelled</t>
  </si>
  <si>
    <t>Other</t>
  </si>
  <si>
    <t xml:space="preserve">Number of </t>
  </si>
  <si>
    <t xml:space="preserve"> carried forward:</t>
  </si>
  <si>
    <t xml:space="preserve">Number of standard </t>
  </si>
  <si>
    <t>:</t>
  </si>
  <si>
    <t xml:space="preserve">Additional </t>
  </si>
  <si>
    <t xml:space="preserve">Number of leave </t>
  </si>
  <si>
    <t xml:space="preserve">Cumulative </t>
  </si>
  <si>
    <t xml:space="preserve"> taken</t>
  </si>
  <si>
    <t xml:space="preserve"> for 5+ years service:</t>
  </si>
  <si>
    <t xml:space="preserve">Total </t>
  </si>
  <si>
    <t xml:space="preserve"> leave remaining:</t>
  </si>
  <si>
    <t>HOW YOUR ANNUAL LEAVE HAS BEEN CALCULATED</t>
  </si>
  <si>
    <t>DAYS</t>
  </si>
  <si>
    <t>HOURS</t>
  </si>
  <si>
    <t xml:space="preserve">You have indicated that you work </t>
  </si>
  <si>
    <t xml:space="preserve"> hours per week, which equates to </t>
  </si>
  <si>
    <t xml:space="preserve"> full-time equivalent (FTE).  Your basic leave, bank holiday and continuous service entitlements have been prorated based on this FTE and on the number of weeks, which is calculated from the record start and end dates you have entered.</t>
  </si>
  <si>
    <t xml:space="preserve">  The basic leave entitlement for grades </t>
  </si>
  <si>
    <t xml:space="preserve"> is </t>
  </si>
  <si>
    <t xml:space="preserve"> days.   This gives you </t>
  </si>
  <si>
    <t xml:space="preserve"> hours. This gives you </t>
  </si>
  <si>
    <t xml:space="preserve"> days of basic leave.</t>
  </si>
  <si>
    <t xml:space="preserve"> hours of basic leave.</t>
  </si>
  <si>
    <t xml:space="preserve">  You are entitled to </t>
  </si>
  <si>
    <t xml:space="preserve"> days for bank holidays during this period.  Which prorated gives you </t>
  </si>
  <si>
    <t xml:space="preserve"> hours for bank holidays during this period.  Which prorated gives you </t>
  </si>
  <si>
    <t xml:space="preserve"> days of bank holiday leave.  If you are due to work on a bank holiday this leave MUST be taken on those days.</t>
  </si>
  <si>
    <t xml:space="preserve"> hours of bank holiday leave.  If you are due to work on a bank holiday this leave MUST be taken on those days.</t>
  </si>
  <si>
    <t xml:space="preserve">  The entitlement for 5 years or more local government continuous service is </t>
  </si>
  <si>
    <t xml:space="preserve"> days.  Prorated this gives you </t>
  </si>
  <si>
    <t xml:space="preserve"> hours.  Prorated this gives you </t>
  </si>
  <si>
    <t xml:space="preserve"> days of additional leave for continuous service.</t>
  </si>
  <si>
    <t xml:space="preserve"> hours of additional leave for continuous service.</t>
  </si>
  <si>
    <t xml:space="preserve">  You have entered a carry forward of </t>
  </si>
  <si>
    <t xml:space="preserve"> days and additional leave of </t>
  </si>
  <si>
    <t xml:space="preserve"> hours and additional leave of </t>
  </si>
  <si>
    <t xml:space="preserve"> days.</t>
  </si>
  <si>
    <t xml:space="preserve"> hours.</t>
  </si>
  <si>
    <t xml:space="preserve"> weeks from </t>
  </si>
  <si>
    <t xml:space="preserve"> to the </t>
  </si>
  <si>
    <t xml:space="preserve"> of </t>
  </si>
  <si>
    <t xml:space="preserve">  This gives you a total entitlement for the </t>
  </si>
  <si>
    <t>INPUT VARABLES</t>
  </si>
  <si>
    <t>FTE Hours:</t>
  </si>
  <si>
    <t>Lower grade band:</t>
  </si>
  <si>
    <t>Higher grade band:</t>
  </si>
  <si>
    <t>Lower grade band leave:</t>
  </si>
  <si>
    <t>Higher grade band leave:</t>
  </si>
  <si>
    <t>Continuous service days:</t>
  </si>
  <si>
    <t>Bank holiday 1:</t>
  </si>
  <si>
    <t>Bank holiday 2:</t>
  </si>
  <si>
    <t>Bank holiday 3:</t>
  </si>
  <si>
    <t>Bank holiday 4:</t>
  </si>
  <si>
    <t>Bank holiday 5:</t>
  </si>
  <si>
    <t>Bank holiday 6:</t>
  </si>
  <si>
    <t>Bank holiday 7:</t>
  </si>
  <si>
    <t>Bank holiday 8:</t>
  </si>
  <si>
    <t>Bank holiday 9:</t>
  </si>
  <si>
    <t>Bank holiday 10:</t>
  </si>
  <si>
    <t>Bank holiday 11:</t>
  </si>
  <si>
    <t>Designated leave 1:</t>
  </si>
  <si>
    <t>Designated leave 2:</t>
  </si>
  <si>
    <t>Holiday</t>
  </si>
  <si>
    <t>Good Friday:</t>
  </si>
  <si>
    <t>Easter Monday:</t>
  </si>
  <si>
    <t>May Day:</t>
  </si>
  <si>
    <t>Spring Bank Holiday:</t>
  </si>
  <si>
    <t>Late Summer Bank Holiday:</t>
  </si>
  <si>
    <t>Christmas Day:</t>
  </si>
  <si>
    <t>Boxing Day:</t>
  </si>
  <si>
    <t>New Year's Day:</t>
  </si>
  <si>
    <t>Additional Bank Holiday:</t>
  </si>
  <si>
    <t>Designated Day:</t>
  </si>
  <si>
    <t>Leave Days</t>
  </si>
  <si>
    <t>Leave Hours</t>
  </si>
  <si>
    <t>Number of FTE hour:</t>
  </si>
  <si>
    <t>Number of days for lower grade band:</t>
  </si>
  <si>
    <t>Number of days for higher grade band:</t>
  </si>
  <si>
    <t>Number of days for continuous service:</t>
  </si>
  <si>
    <t>Lower annual leave grade band:</t>
  </si>
  <si>
    <t>Higher annual leave grade band:</t>
  </si>
  <si>
    <t>No. bank holidays</t>
  </si>
  <si>
    <t>Bank holiday hrs</t>
  </si>
  <si>
    <t>25 days / 185 hrs</t>
  </si>
  <si>
    <t>30 days / 222 hrs</t>
  </si>
  <si>
    <t>28 days / 207.2 hrs</t>
  </si>
  <si>
    <t>33 days / 244.2 hrs</t>
  </si>
  <si>
    <t>CALCULATE AVERAGE HOURS PER WEEK FOR NON-STANDARD WORKING PATTERNS</t>
  </si>
  <si>
    <t>How many weeks per year are you contracted for?</t>
  </si>
  <si>
    <r>
      <rPr>
        <b/>
        <i/>
        <sz val="10"/>
        <rFont val="Arial"/>
        <family val="2"/>
      </rPr>
      <t xml:space="preserve">What are your working hours over a 2 weeks period? </t>
    </r>
    <r>
      <rPr>
        <b/>
        <sz val="10"/>
        <rFont val="Arial"/>
        <family val="2"/>
      </rPr>
      <t xml:space="preserve">
</t>
    </r>
    <r>
      <rPr>
        <sz val="10"/>
        <rFont val="Arial"/>
        <family val="2"/>
      </rPr>
      <t>(This must be entered as decimal, e.g. 7 hours 30 minutes would be 7.5 hours)</t>
    </r>
  </si>
  <si>
    <t>Mon</t>
  </si>
  <si>
    <t>Tue</t>
  </si>
  <si>
    <t>Wed</t>
  </si>
  <si>
    <t>Thu</t>
  </si>
  <si>
    <t>Fri</t>
  </si>
  <si>
    <t>Sat</t>
  </si>
  <si>
    <t>Sun</t>
  </si>
  <si>
    <t>Total</t>
  </si>
  <si>
    <t>Week 1:</t>
  </si>
  <si>
    <t>Week 2:</t>
  </si>
  <si>
    <t>If this is incorrect, what are your contracted hours per week?</t>
  </si>
  <si>
    <t>Leave taken / remaining</t>
  </si>
  <si>
    <t>Hours Taken</t>
  </si>
  <si>
    <t>Hours Remaining</t>
  </si>
  <si>
    <t>&gt; Complete each of the fields under the RECORD OF LEAVE heading: Name of officer, Name of manager, Service area, Record start date, Record end date and Hours per week. Select the Job grade, whether they qualify for Additional days for 5+ years continuous service and whether or not they work Compressed hours.</t>
  </si>
  <si>
    <t>&gt; Leave entitlements (excluding carry forward and additional) will be calculated based on what you put in Hours per week, the Job grade you select, whether they qualify for Additional days for 5+ years continuous service, the Record start and end dates you enter and the Number of weeks (calculated based on Record start and end dates).</t>
  </si>
  <si>
    <r>
      <t xml:space="preserve">&gt; Annual Leave Entitlement: </t>
    </r>
    <r>
      <rPr>
        <sz val="10"/>
        <rFont val="Arial"/>
        <family val="2"/>
      </rPr>
      <t>The TOTAL LEAVE ENTITLEMENT will be calculated based on combining Basic leave entitlement, Bank holiday entitlement, Additional days for continuous service, Number of days carried forward and Additional days (e.g. unpaid).</t>
    </r>
  </si>
  <si>
    <t>Leave taken / remaining:</t>
  </si>
  <si>
    <t>inc bank holidays</t>
  </si>
  <si>
    <t>inc bank holidays 5yrs</t>
  </si>
  <si>
    <t>RECORD OF LEAVE</t>
  </si>
  <si>
    <t>&gt; The leave year runs from 1st April to 31st March.</t>
  </si>
  <si>
    <t>This sheet should only be used for calculating any payment/deduction from a leaver's final pay.</t>
  </si>
  <si>
    <r>
      <t xml:space="preserve">&gt; Carried Forward / Additional Leave: </t>
    </r>
    <r>
      <rPr>
        <sz val="10"/>
        <rFont val="Arial"/>
        <family val="2"/>
      </rPr>
      <t>You should enter the Number of hours carried forward in this section and any additional hours purchased or unpaid leave.</t>
    </r>
  </si>
  <si>
    <t>&gt; In this section enter the total hours taken (this is the 'Booked (Hours)' figure on the BW 'My Team-Leave Balance WS' report accessed from the 'My Management' Dashboard).  The hours remaining will calculate the number of hours that will need to be paid/deducted from the final salary payment, this figure should be entered on the Leaver form.</t>
  </si>
  <si>
    <t>https://www.lincolnshire.gov.uk/employment-policies/annual-leave-pro-rata-bank-holiday-guidance/1</t>
  </si>
  <si>
    <t xml:space="preserve">The bank holiday entitlement shown above does not necesarily match that shown on BW as BW takes into account work schedule and automatically adjusts.
As per the annual leave &amp; pro-rata bank holiday guidance:
You may be entitled to more hours as part of your bank holiday entitlement than the number of hours needed to cover them.  
These extra hours can be used as annual leave at a time agreed by your manager. BW will manage these calculations for you.
You may be entitled to fewer bank holiday hours than are required to cover the number of bank holidays which fall on your working days.  
You will use annual leave to cover these bank holidays. The adjustments will be shown on BW. 
</t>
  </si>
  <si>
    <t>Any differences between this sheet and BW figures is due to roundings in the calculations and equates to a few minutes.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</si>
</sst>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
    <numFmt numFmtId="165" formatCode="[$-F800]dddd\,\ mmmm\ dd\,\ yyyy"/>
    <numFmt numFmtId="166" formatCode="0.0"/>
    <numFmt numFmtId="167" formatCode="0.0_ ;[Red]\-0.0\ "/>
  </numFmts>
  <fonts count="17" x14ac:knownFonts="1">
    <font>
      <sz val="10"/>
      <name val="Arial"/>
    </font>
    <font>
      <b/>
      <sz val="10"/>
      <name val="Arial"/>
      <family val="2"/>
    </font>
    <font>
      <b/>
      <sz val="10"/>
      <color indexed="9"/>
      <name val="Arial"/>
      <family val="2"/>
    </font>
    <font>
      <sz val="8"/>
      <name val="Arial"/>
      <family val="2"/>
    </font>
    <font>
      <sz val="10"/>
      <color indexed="9"/>
      <name val="Arial"/>
      <family val="2"/>
    </font>
    <font>
      <sz val="10"/>
      <name val="Arial"/>
      <family val="2"/>
    </font>
    <font>
      <sz val="10"/>
      <color theme="0"/>
      <name val="Arial"/>
      <family val="2"/>
    </font>
    <font>
      <b/>
      <sz val="10"/>
      <color theme="0"/>
      <name val="Arial"/>
      <family val="2"/>
    </font>
    <font>
      <sz val="10"/>
      <color rgb="FFFF0000"/>
      <name val="Arial"/>
      <family val="2"/>
    </font>
    <font>
      <b/>
      <sz val="10"/>
      <color rgb="FFFF0000"/>
      <name val="Arial"/>
      <family val="2"/>
    </font>
    <font>
      <b/>
      <sz val="10"/>
      <name val="Calibri"/>
      <family val="2"/>
    </font>
    <font>
      <b/>
      <sz val="9"/>
      <name val="Arial"/>
      <family val="2"/>
    </font>
    <font>
      <sz val="9"/>
      <name val="Arial"/>
      <family val="2"/>
    </font>
    <font>
      <b/>
      <sz val="9"/>
      <name val="Calibri"/>
      <family val="2"/>
    </font>
    <font>
      <sz val="10"/>
      <color theme="1"/>
      <name val="Arial"/>
      <family val="2"/>
    </font>
    <font>
      <b/>
      <i/>
      <sz val="10"/>
      <name val="Arial"/>
      <family val="2"/>
    </font>
    <font>
      <u/>
      <sz val="10"/>
      <color theme="10"/>
      <name val="Arial"/>
      <family val="2"/>
    </font>
  </fonts>
  <fills count="1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3"/>
        <bgColor indexed="64"/>
      </patternFill>
    </fill>
    <fill>
      <patternFill patternType="solid">
        <fgColor indexed="63"/>
        <bgColor indexed="64"/>
      </patternFill>
    </fill>
    <fill>
      <patternFill patternType="solid">
        <fgColor indexed="11"/>
        <bgColor indexed="64"/>
      </patternFill>
    </fill>
    <fill>
      <patternFill patternType="solid">
        <fgColor theme="0"/>
        <bgColor indexed="64"/>
      </patternFill>
    </fill>
    <fill>
      <patternFill patternType="solid">
        <fgColor rgb="FFABBD26"/>
        <bgColor indexed="64"/>
      </patternFill>
    </fill>
    <fill>
      <patternFill patternType="solid">
        <fgColor rgb="FFC0C0C0"/>
        <bgColor indexed="64"/>
      </patternFill>
    </fill>
    <fill>
      <patternFill patternType="solid">
        <fgColor rgb="FF333333"/>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EAEAEA"/>
        <bgColor indexed="64"/>
      </patternFill>
    </fill>
  </fills>
  <borders count="24">
    <border>
      <left/>
      <right/>
      <top/>
      <bottom/>
      <diagonal/>
    </border>
    <border>
      <left style="thin">
        <color indexed="9"/>
      </left>
      <right style="thin">
        <color indexed="9"/>
      </right>
      <top style="thin">
        <color indexed="9"/>
      </top>
      <bottom style="thin">
        <color indexed="9"/>
      </bottom>
      <diagonal/>
    </border>
    <border>
      <left style="thin">
        <color indexed="9"/>
      </left>
      <right/>
      <top/>
      <bottom style="thin">
        <color indexed="9"/>
      </bottom>
      <diagonal/>
    </border>
    <border>
      <left style="thin">
        <color indexed="9"/>
      </left>
      <right/>
      <top style="thin">
        <color indexed="9"/>
      </top>
      <bottom style="thin">
        <color indexed="9"/>
      </bottom>
      <diagonal/>
    </border>
    <border>
      <left style="thin">
        <color indexed="9"/>
      </left>
      <right/>
      <top style="thin">
        <color indexed="9"/>
      </top>
      <bottom/>
      <diagonal/>
    </border>
    <border>
      <left style="thin">
        <color indexed="9"/>
      </left>
      <right style="thin">
        <color indexed="9"/>
      </right>
      <top style="thin">
        <color indexed="9"/>
      </top>
      <bottom/>
      <diagonal/>
    </border>
    <border>
      <left/>
      <right style="thin">
        <color indexed="9"/>
      </right>
      <top style="thin">
        <color indexed="9"/>
      </top>
      <bottom style="thin">
        <color indexed="9"/>
      </bottom>
      <diagonal/>
    </border>
    <border>
      <left style="thin">
        <color indexed="9"/>
      </left>
      <right style="thin">
        <color indexed="9"/>
      </right>
      <top/>
      <bottom style="thin">
        <color indexed="9"/>
      </bottom>
      <diagonal/>
    </border>
    <border>
      <left/>
      <right/>
      <top style="thin">
        <color indexed="9"/>
      </top>
      <bottom style="thin">
        <color indexed="9"/>
      </bottom>
      <diagonal/>
    </border>
    <border>
      <left style="thin">
        <color indexed="9"/>
      </left>
      <right/>
      <top/>
      <bottom/>
      <diagonal/>
    </border>
    <border>
      <left/>
      <right/>
      <top/>
      <bottom style="thin">
        <color indexed="9"/>
      </bottom>
      <diagonal/>
    </border>
    <border>
      <left/>
      <right style="thin">
        <color indexed="9"/>
      </right>
      <top/>
      <bottom/>
      <diagonal/>
    </border>
    <border>
      <left style="thin">
        <color indexed="9"/>
      </left>
      <right style="thin">
        <color indexed="9"/>
      </right>
      <top/>
      <bottom/>
      <diagonal/>
    </border>
    <border>
      <left/>
      <right/>
      <top/>
      <bottom style="thin">
        <color theme="0"/>
      </bottom>
      <diagonal/>
    </border>
    <border>
      <left/>
      <right/>
      <top style="thin">
        <color theme="0"/>
      </top>
      <bottom style="thin">
        <color theme="0"/>
      </bottom>
      <diagonal/>
    </border>
    <border>
      <left/>
      <right/>
      <top style="thin">
        <color theme="0"/>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s>
  <cellStyleXfs count="2">
    <xf numFmtId="0" fontId="0" fillId="0" borderId="0"/>
    <xf numFmtId="0" fontId="16" fillId="0" borderId="0" applyNumberFormat="0" applyFill="0" applyBorder="0" applyAlignment="0" applyProtection="0"/>
  </cellStyleXfs>
  <cellXfs count="140">
    <xf numFmtId="0" fontId="0" fillId="0" borderId="0" xfId="0"/>
    <xf numFmtId="0" fontId="0" fillId="2" borderId="0" xfId="0" applyFill="1" applyAlignment="1">
      <alignment vertical="center"/>
    </xf>
    <xf numFmtId="0" fontId="1" fillId="2" borderId="0" xfId="0" applyFont="1" applyFill="1" applyAlignment="1">
      <alignment vertical="center"/>
    </xf>
    <xf numFmtId="0" fontId="0" fillId="2" borderId="0" xfId="0" applyFill="1"/>
    <xf numFmtId="0" fontId="4" fillId="2" borderId="0" xfId="0" applyFont="1" applyFill="1" applyAlignment="1">
      <alignment vertical="center"/>
    </xf>
    <xf numFmtId="2" fontId="0" fillId="2" borderId="0" xfId="0" applyNumberFormat="1" applyFill="1" applyAlignment="1">
      <alignment vertical="center"/>
    </xf>
    <xf numFmtId="0" fontId="6" fillId="2" borderId="0" xfId="0" applyFont="1" applyFill="1" applyAlignment="1">
      <alignment vertical="center"/>
    </xf>
    <xf numFmtId="0" fontId="0" fillId="3" borderId="4" xfId="0" applyFill="1" applyBorder="1" applyAlignment="1" applyProtection="1">
      <alignment horizontal="center" vertical="center"/>
      <protection locked="0"/>
    </xf>
    <xf numFmtId="0" fontId="5" fillId="3" borderId="3" xfId="0" applyFont="1" applyFill="1" applyBorder="1" applyAlignment="1" applyProtection="1">
      <alignment horizontal="center" vertical="center"/>
      <protection locked="0"/>
    </xf>
    <xf numFmtId="0" fontId="0" fillId="7" borderId="0" xfId="0" applyFill="1"/>
    <xf numFmtId="0" fontId="6" fillId="2" borderId="0" xfId="0" applyFont="1" applyFill="1"/>
    <xf numFmtId="0" fontId="6" fillId="2" borderId="0" xfId="0" applyFont="1" applyFill="1" applyAlignment="1">
      <alignment wrapText="1"/>
    </xf>
    <xf numFmtId="16" fontId="6" fillId="2" borderId="0" xfId="0" quotePrefix="1" applyNumberFormat="1" applyFont="1" applyFill="1"/>
    <xf numFmtId="0" fontId="6" fillId="2" borderId="0" xfId="0" quotePrefix="1" applyFont="1" applyFill="1"/>
    <xf numFmtId="14" fontId="6" fillId="2" borderId="0" xfId="0" applyNumberFormat="1" applyFont="1" applyFill="1"/>
    <xf numFmtId="0" fontId="7" fillId="2" borderId="0" xfId="0" applyFont="1" applyFill="1"/>
    <xf numFmtId="2" fontId="5" fillId="3" borderId="2" xfId="0" quotePrefix="1" applyNumberFormat="1" applyFont="1" applyFill="1" applyBorder="1" applyAlignment="1" applyProtection="1">
      <alignment horizontal="center" vertical="center"/>
      <protection locked="0"/>
    </xf>
    <xf numFmtId="164" fontId="0" fillId="9" borderId="15" xfId="0" applyNumberFormat="1" applyFill="1" applyBorder="1" applyAlignment="1" applyProtection="1">
      <alignment horizontal="center"/>
      <protection locked="0"/>
    </xf>
    <xf numFmtId="164" fontId="5" fillId="9" borderId="15" xfId="0" applyNumberFormat="1" applyFont="1" applyFill="1" applyBorder="1" applyAlignment="1" applyProtection="1">
      <alignment horizontal="center"/>
      <protection locked="0"/>
    </xf>
    <xf numFmtId="0" fontId="1" fillId="2" borderId="0" xfId="0" applyFont="1" applyFill="1" applyAlignment="1">
      <alignment horizontal="right" vertical="center"/>
    </xf>
    <xf numFmtId="0" fontId="6" fillId="7" borderId="0" xfId="0" applyFont="1" applyFill="1"/>
    <xf numFmtId="167" fontId="6" fillId="10" borderId="3" xfId="0" applyNumberFormat="1" applyFont="1" applyFill="1" applyBorder="1" applyAlignment="1">
      <alignment horizontal="center" vertical="center"/>
    </xf>
    <xf numFmtId="49" fontId="5" fillId="9" borderId="14" xfId="0" quotePrefix="1" applyNumberFormat="1" applyFont="1" applyFill="1" applyBorder="1" applyAlignment="1" applyProtection="1">
      <alignment horizontal="center"/>
      <protection locked="0"/>
    </xf>
    <xf numFmtId="1" fontId="0" fillId="9" borderId="14" xfId="0" applyNumberFormat="1" applyFill="1" applyBorder="1" applyAlignment="1" applyProtection="1">
      <alignment horizontal="center"/>
      <protection locked="0"/>
    </xf>
    <xf numFmtId="1" fontId="0" fillId="9" borderId="15" xfId="0" applyNumberFormat="1" applyFill="1" applyBorder="1" applyAlignment="1" applyProtection="1">
      <alignment horizontal="center"/>
      <protection locked="0"/>
    </xf>
    <xf numFmtId="166" fontId="0" fillId="9" borderId="13" xfId="0" applyNumberFormat="1" applyFill="1" applyBorder="1" applyAlignment="1" applyProtection="1">
      <alignment horizontal="center"/>
      <protection locked="0"/>
    </xf>
    <xf numFmtId="0" fontId="5" fillId="7" borderId="0" xfId="0" applyFont="1" applyFill="1"/>
    <xf numFmtId="0" fontId="5" fillId="7" borderId="0" xfId="0" applyFont="1" applyFill="1" applyAlignment="1">
      <alignment horizontal="center"/>
    </xf>
    <xf numFmtId="0" fontId="1" fillId="7" borderId="0" xfId="0" applyFont="1" applyFill="1" applyAlignment="1">
      <alignment vertical="top" wrapText="1"/>
    </xf>
    <xf numFmtId="164" fontId="5" fillId="7" borderId="0" xfId="0" applyNumberFormat="1" applyFont="1" applyFill="1" applyAlignment="1">
      <alignment horizontal="center"/>
    </xf>
    <xf numFmtId="2" fontId="5" fillId="7" borderId="0" xfId="0" applyNumberFormat="1" applyFont="1" applyFill="1" applyAlignment="1">
      <alignment horizontal="center"/>
    </xf>
    <xf numFmtId="2" fontId="6" fillId="10" borderId="17" xfId="0" applyNumberFormat="1" applyFont="1" applyFill="1" applyBorder="1" applyAlignment="1">
      <alignment horizontal="center"/>
    </xf>
    <xf numFmtId="2" fontId="6" fillId="10" borderId="18" xfId="0" applyNumberFormat="1" applyFont="1" applyFill="1" applyBorder="1" applyAlignment="1">
      <alignment horizontal="center"/>
    </xf>
    <xf numFmtId="0" fontId="7" fillId="7" borderId="0" xfId="0" applyFont="1" applyFill="1" applyAlignment="1">
      <alignment vertical="top" wrapText="1"/>
    </xf>
    <xf numFmtId="0" fontId="8" fillId="7" borderId="0" xfId="0" applyFont="1" applyFill="1"/>
    <xf numFmtId="0" fontId="9" fillId="7" borderId="0" xfId="0" applyFont="1" applyFill="1" applyAlignment="1">
      <alignment vertical="top" wrapText="1"/>
    </xf>
    <xf numFmtId="0" fontId="5" fillId="11" borderId="16" xfId="0" applyFont="1" applyFill="1" applyBorder="1" applyProtection="1">
      <protection locked="0"/>
    </xf>
    <xf numFmtId="164" fontId="5" fillId="11" borderId="17" xfId="0" applyNumberFormat="1" applyFont="1" applyFill="1" applyBorder="1" applyAlignment="1" applyProtection="1">
      <alignment horizontal="center"/>
      <protection locked="0"/>
    </xf>
    <xf numFmtId="2" fontId="5" fillId="11" borderId="17" xfId="0" applyNumberFormat="1" applyFont="1" applyFill="1" applyBorder="1" applyAlignment="1" applyProtection="1">
      <alignment horizontal="center"/>
      <protection locked="0"/>
    </xf>
    <xf numFmtId="0" fontId="5" fillId="11" borderId="17" xfId="0" applyFont="1" applyFill="1" applyBorder="1" applyAlignment="1" applyProtection="1">
      <alignment horizontal="center"/>
      <protection locked="0"/>
    </xf>
    <xf numFmtId="0" fontId="1" fillId="9" borderId="16" xfId="0" applyFont="1" applyFill="1" applyBorder="1" applyAlignment="1">
      <alignment vertical="center" wrapText="1"/>
    </xf>
    <xf numFmtId="164" fontId="1" fillId="9" borderId="17" xfId="0" applyNumberFormat="1" applyFont="1" applyFill="1" applyBorder="1" applyAlignment="1">
      <alignment horizontal="center" vertical="center" wrapText="1"/>
    </xf>
    <xf numFmtId="2" fontId="1" fillId="9" borderId="17" xfId="0" applyNumberFormat="1" applyFont="1" applyFill="1" applyBorder="1" applyAlignment="1">
      <alignment horizontal="center" vertical="center" wrapText="1"/>
    </xf>
    <xf numFmtId="0" fontId="1" fillId="9" borderId="17" xfId="0" applyFont="1" applyFill="1" applyBorder="1" applyAlignment="1">
      <alignment horizontal="center" vertical="center" wrapText="1"/>
    </xf>
    <xf numFmtId="0" fontId="1" fillId="8" borderId="17" xfId="0" applyFont="1" applyFill="1" applyBorder="1" applyAlignment="1">
      <alignment horizontal="center" vertical="center" wrapText="1"/>
    </xf>
    <xf numFmtId="0" fontId="1" fillId="8" borderId="18" xfId="0" applyFont="1" applyFill="1" applyBorder="1" applyAlignment="1">
      <alignment horizontal="center" vertical="center" wrapText="1"/>
    </xf>
    <xf numFmtId="0" fontId="11" fillId="2" borderId="0" xfId="0" applyFont="1" applyFill="1" applyAlignment="1">
      <alignment horizontal="right" vertical="center"/>
    </xf>
    <xf numFmtId="0" fontId="5" fillId="2" borderId="0" xfId="0" applyFont="1" applyFill="1" applyAlignment="1">
      <alignment vertical="center"/>
    </xf>
    <xf numFmtId="0" fontId="8" fillId="2" borderId="0" xfId="0" applyFont="1" applyFill="1" applyAlignment="1">
      <alignment vertical="center"/>
    </xf>
    <xf numFmtId="0" fontId="1" fillId="2" borderId="0" xfId="0" applyFont="1" applyFill="1" applyAlignment="1">
      <alignment horizontal="left" vertical="center" wrapText="1"/>
    </xf>
    <xf numFmtId="2" fontId="0" fillId="3" borderId="3" xfId="0" applyNumberFormat="1" applyFill="1" applyBorder="1" applyAlignment="1" applyProtection="1">
      <alignment horizontal="center" vertical="center"/>
      <protection locked="0"/>
    </xf>
    <xf numFmtId="0" fontId="0" fillId="2" borderId="0" xfId="0" applyFill="1" applyAlignment="1">
      <alignment horizontal="left" vertical="center"/>
    </xf>
    <xf numFmtId="14" fontId="5" fillId="0" borderId="0" xfId="0" applyNumberFormat="1" applyFont="1" applyProtection="1">
      <protection locked="0"/>
    </xf>
    <xf numFmtId="14" fontId="0" fillId="0" borderId="0" xfId="0" applyNumberFormat="1" applyProtection="1">
      <protection locked="0"/>
    </xf>
    <xf numFmtId="0" fontId="0" fillId="0" borderId="0" xfId="0" applyProtection="1">
      <protection locked="0"/>
    </xf>
    <xf numFmtId="0" fontId="8" fillId="2" borderId="0" xfId="0" applyFont="1" applyFill="1" applyAlignment="1">
      <alignment horizontal="center" vertical="center"/>
    </xf>
    <xf numFmtId="2" fontId="8" fillId="2" borderId="0" xfId="0" applyNumberFormat="1" applyFont="1" applyFill="1" applyAlignment="1">
      <alignment vertical="center"/>
    </xf>
    <xf numFmtId="0" fontId="6" fillId="2" borderId="0" xfId="0" applyFont="1" applyFill="1" applyAlignment="1">
      <alignment horizontal="center" vertical="center"/>
    </xf>
    <xf numFmtId="0" fontId="14" fillId="12" borderId="0" xfId="0" applyFont="1" applyFill="1"/>
    <xf numFmtId="0" fontId="5" fillId="0" borderId="0" xfId="0" applyFont="1"/>
    <xf numFmtId="14" fontId="5" fillId="3" borderId="10" xfId="0" applyNumberFormat="1" applyFont="1" applyFill="1" applyBorder="1" applyAlignment="1">
      <alignment vertical="center"/>
    </xf>
    <xf numFmtId="0" fontId="5" fillId="0" borderId="0" xfId="0" quotePrefix="1" applyFont="1"/>
    <xf numFmtId="0" fontId="0" fillId="0" borderId="0" xfId="0" applyAlignment="1">
      <alignment horizontal="center"/>
    </xf>
    <xf numFmtId="14" fontId="0" fillId="0" borderId="0" xfId="0" applyNumberFormat="1"/>
    <xf numFmtId="0" fontId="5" fillId="0" borderId="0" xfId="0" quotePrefix="1" applyFont="1" applyAlignment="1">
      <alignment horizontal="center"/>
    </xf>
    <xf numFmtId="2" fontId="4" fillId="5" borderId="1" xfId="0" applyNumberFormat="1" applyFont="1" applyFill="1" applyBorder="1" applyAlignment="1">
      <alignment horizontal="center" vertical="center"/>
    </xf>
    <xf numFmtId="0" fontId="15" fillId="7" borderId="0" xfId="0" applyFont="1" applyFill="1" applyAlignment="1">
      <alignment horizontal="left" vertical="center"/>
    </xf>
    <xf numFmtId="2" fontId="5" fillId="13" borderId="13" xfId="0" applyNumberFormat="1" applyFont="1" applyFill="1" applyBorder="1" applyAlignment="1" applyProtection="1">
      <alignment horizontal="center" vertical="center"/>
      <protection locked="0"/>
    </xf>
    <xf numFmtId="0" fontId="1" fillId="7" borderId="19" xfId="0" applyFont="1" applyFill="1" applyBorder="1" applyAlignment="1">
      <alignment vertical="center"/>
    </xf>
    <xf numFmtId="0" fontId="0" fillId="7" borderId="20" xfId="0" applyFill="1" applyBorder="1" applyAlignment="1">
      <alignment vertical="center"/>
    </xf>
    <xf numFmtId="0" fontId="0" fillId="7" borderId="0" xfId="0" applyFill="1" applyAlignment="1">
      <alignment vertical="center"/>
    </xf>
    <xf numFmtId="0" fontId="1" fillId="7" borderId="0" xfId="0" applyFont="1" applyFill="1" applyAlignment="1">
      <alignment horizontal="left" vertical="center"/>
    </xf>
    <xf numFmtId="0" fontId="0" fillId="2" borderId="19" xfId="0" applyFill="1" applyBorder="1" applyAlignment="1">
      <alignment vertical="center"/>
    </xf>
    <xf numFmtId="0" fontId="1" fillId="9" borderId="21" xfId="0" applyFont="1" applyFill="1" applyBorder="1" applyAlignment="1">
      <alignment horizontal="center" vertical="center"/>
    </xf>
    <xf numFmtId="0" fontId="1" fillId="9" borderId="20" xfId="0" applyFont="1" applyFill="1" applyBorder="1" applyAlignment="1">
      <alignment horizontal="center" vertical="center"/>
    </xf>
    <xf numFmtId="0" fontId="1" fillId="9" borderId="16" xfId="0" applyFont="1" applyFill="1" applyBorder="1" applyAlignment="1">
      <alignment vertical="center"/>
    </xf>
    <xf numFmtId="2" fontId="5" fillId="13" borderId="17" xfId="0" applyNumberFormat="1" applyFont="1" applyFill="1" applyBorder="1" applyAlignment="1" applyProtection="1">
      <alignment horizontal="center" vertical="center"/>
      <protection locked="0"/>
    </xf>
    <xf numFmtId="2" fontId="0" fillId="13" borderId="17" xfId="0" applyNumberFormat="1" applyFill="1" applyBorder="1" applyAlignment="1" applyProtection="1">
      <alignment horizontal="center" vertical="center"/>
      <protection locked="0"/>
    </xf>
    <xf numFmtId="2" fontId="6" fillId="10" borderId="18" xfId="0" applyNumberFormat="1" applyFont="1" applyFill="1" applyBorder="1" applyAlignment="1">
      <alignment horizontal="center" vertical="center"/>
    </xf>
    <xf numFmtId="0" fontId="1" fillId="9" borderId="22" xfId="0" applyFont="1" applyFill="1" applyBorder="1" applyAlignment="1">
      <alignment vertical="center"/>
    </xf>
    <xf numFmtId="2" fontId="0" fillId="13" borderId="23" xfId="0" applyNumberFormat="1" applyFill="1" applyBorder="1" applyAlignment="1" applyProtection="1">
      <alignment horizontal="center" vertical="center"/>
      <protection locked="0"/>
    </xf>
    <xf numFmtId="2" fontId="5" fillId="13" borderId="23" xfId="0" applyNumberFormat="1" applyFont="1" applyFill="1" applyBorder="1" applyAlignment="1" applyProtection="1">
      <alignment horizontal="center" vertical="center"/>
      <protection locked="0"/>
    </xf>
    <xf numFmtId="0" fontId="15" fillId="2" borderId="0" xfId="0" applyFont="1" applyFill="1" applyAlignment="1">
      <alignment vertical="center"/>
    </xf>
    <xf numFmtId="0" fontId="0" fillId="2" borderId="0" xfId="0" applyFill="1" applyAlignment="1">
      <alignment horizontal="centerContinuous" vertical="center"/>
    </xf>
    <xf numFmtId="0" fontId="16" fillId="2" borderId="0" xfId="1" applyFill="1" applyAlignment="1">
      <alignment vertical="center"/>
    </xf>
    <xf numFmtId="0" fontId="6" fillId="7" borderId="0" xfId="0" applyFont="1" applyFill="1" applyAlignment="1">
      <alignment vertical="center"/>
    </xf>
    <xf numFmtId="2" fontId="4" fillId="5" borderId="5" xfId="0" quotePrefix="1" applyNumberFormat="1" applyFont="1" applyFill="1" applyBorder="1" applyAlignment="1">
      <alignment horizontal="center" vertical="center"/>
    </xf>
    <xf numFmtId="2" fontId="4" fillId="5" borderId="4" xfId="0" applyNumberFormat="1" applyFont="1" applyFill="1" applyBorder="1" applyAlignment="1">
      <alignment horizontal="center" vertical="center"/>
    </xf>
    <xf numFmtId="0" fontId="1" fillId="2" borderId="0" xfId="0" applyFont="1" applyFill="1" applyAlignment="1">
      <alignment horizontal="left" vertical="center"/>
    </xf>
    <xf numFmtId="2" fontId="4" fillId="5" borderId="10" xfId="0" applyNumberFormat="1" applyFont="1" applyFill="1" applyBorder="1" applyAlignment="1">
      <alignment horizontal="center" vertical="center"/>
    </xf>
    <xf numFmtId="0" fontId="1" fillId="2" borderId="0" xfId="0" applyFont="1" applyFill="1" applyAlignment="1">
      <alignment horizontal="left" vertical="center" wrapText="1"/>
    </xf>
    <xf numFmtId="2" fontId="0" fillId="3" borderId="7" xfId="0" applyNumberFormat="1" applyFill="1" applyBorder="1" applyAlignment="1" applyProtection="1">
      <alignment horizontal="center" vertical="center"/>
      <protection locked="0"/>
    </xf>
    <xf numFmtId="2" fontId="0" fillId="3" borderId="2" xfId="0" applyNumberFormat="1" applyFill="1" applyBorder="1" applyAlignment="1" applyProtection="1">
      <alignment horizontal="center" vertical="center"/>
      <protection locked="0"/>
    </xf>
    <xf numFmtId="0" fontId="5" fillId="3" borderId="10" xfId="0" applyFont="1" applyFill="1" applyBorder="1" applyAlignment="1" applyProtection="1">
      <alignment horizontal="left" vertical="center"/>
      <protection locked="0"/>
    </xf>
    <xf numFmtId="0" fontId="0" fillId="3" borderId="10" xfId="0" applyFill="1" applyBorder="1" applyAlignment="1" applyProtection="1">
      <alignment horizontal="left" vertical="center"/>
      <protection locked="0"/>
    </xf>
    <xf numFmtId="165" fontId="5" fillId="3" borderId="10" xfId="0" applyNumberFormat="1" applyFont="1" applyFill="1" applyBorder="1" applyAlignment="1" applyProtection="1">
      <alignment horizontal="left" vertical="center"/>
      <protection locked="0"/>
    </xf>
    <xf numFmtId="165" fontId="0" fillId="3" borderId="10" xfId="0" applyNumberFormat="1" applyFill="1" applyBorder="1" applyAlignment="1" applyProtection="1">
      <alignment horizontal="left" vertical="center"/>
      <protection locked="0"/>
    </xf>
    <xf numFmtId="0" fontId="1" fillId="2" borderId="0" xfId="0" applyFont="1" applyFill="1" applyAlignment="1">
      <alignment horizontal="center" vertical="center"/>
    </xf>
    <xf numFmtId="0" fontId="1" fillId="6" borderId="0" xfId="0" applyFont="1" applyFill="1" applyAlignment="1">
      <alignment horizontal="left" vertical="center"/>
    </xf>
    <xf numFmtId="0" fontId="1" fillId="2" borderId="0" xfId="0" applyFont="1" applyFill="1" applyAlignment="1">
      <alignment horizontal="center" vertical="center" wrapText="1"/>
    </xf>
    <xf numFmtId="0" fontId="1" fillId="2" borderId="11" xfId="0" applyFont="1" applyFill="1" applyBorder="1" applyAlignment="1">
      <alignment horizontal="left" vertical="center" wrapText="1"/>
    </xf>
    <xf numFmtId="0" fontId="5" fillId="2" borderId="0" xfId="0" applyFont="1" applyFill="1" applyAlignment="1">
      <alignment horizontal="left" vertical="top" wrapText="1"/>
    </xf>
    <xf numFmtId="2" fontId="0" fillId="3" borderId="3" xfId="0" applyNumberFormat="1" applyFill="1" applyBorder="1" applyAlignment="1" applyProtection="1">
      <alignment horizontal="center" vertical="center"/>
      <protection locked="0"/>
    </xf>
    <xf numFmtId="2" fontId="0" fillId="3" borderId="6" xfId="0" applyNumberFormat="1" applyFill="1" applyBorder="1" applyAlignment="1" applyProtection="1">
      <alignment horizontal="center" vertical="center"/>
      <protection locked="0"/>
    </xf>
    <xf numFmtId="0" fontId="2" fillId="4" borderId="7" xfId="0" applyFont="1" applyFill="1" applyBorder="1" applyAlignment="1">
      <alignment horizontal="center" vertical="center" wrapText="1"/>
    </xf>
    <xf numFmtId="0" fontId="2" fillId="4" borderId="5" xfId="0" applyFont="1" applyFill="1" applyBorder="1" applyAlignment="1">
      <alignment horizontal="center" vertical="center" wrapText="1"/>
    </xf>
    <xf numFmtId="2" fontId="0" fillId="3" borderId="8" xfId="0" applyNumberFormat="1" applyFill="1" applyBorder="1" applyAlignment="1" applyProtection="1">
      <alignment horizontal="center" vertical="center"/>
      <protection locked="0"/>
    </xf>
    <xf numFmtId="0" fontId="1" fillId="8" borderId="13" xfId="0" applyFont="1" applyFill="1" applyBorder="1" applyAlignment="1">
      <alignment horizontal="left" vertical="center"/>
    </xf>
    <xf numFmtId="0" fontId="1" fillId="8" borderId="18" xfId="0" applyFont="1" applyFill="1" applyBorder="1" applyAlignment="1">
      <alignment horizontal="center" vertical="center"/>
    </xf>
    <xf numFmtId="0" fontId="1" fillId="8" borderId="14" xfId="0" applyFont="1" applyFill="1" applyBorder="1" applyAlignment="1">
      <alignment horizontal="center" vertical="center"/>
    </xf>
    <xf numFmtId="0" fontId="1" fillId="8" borderId="16" xfId="0" applyFont="1" applyFill="1" applyBorder="1" applyAlignment="1">
      <alignment horizontal="center" vertical="center"/>
    </xf>
    <xf numFmtId="0" fontId="1" fillId="9" borderId="14" xfId="0" applyFont="1" applyFill="1" applyBorder="1" applyAlignment="1">
      <alignment horizontal="left" vertical="center"/>
    </xf>
    <xf numFmtId="0" fontId="1" fillId="9" borderId="16" xfId="0" applyFont="1" applyFill="1" applyBorder="1" applyAlignment="1">
      <alignment horizontal="left" vertical="center"/>
    </xf>
    <xf numFmtId="0" fontId="1" fillId="9" borderId="18" xfId="0" applyFont="1" applyFill="1" applyBorder="1" applyAlignment="1">
      <alignment horizontal="center" vertical="center"/>
    </xf>
    <xf numFmtId="0" fontId="1" fillId="9" borderId="16" xfId="0" applyFont="1" applyFill="1" applyBorder="1" applyAlignment="1">
      <alignment horizontal="center" vertical="center"/>
    </xf>
    <xf numFmtId="0" fontId="0" fillId="2" borderId="0" xfId="0" applyFill="1" applyAlignment="1">
      <alignment horizontal="left" vertical="center"/>
    </xf>
    <xf numFmtId="0" fontId="0" fillId="2" borderId="0" xfId="0" applyFill="1" applyAlignment="1">
      <alignment horizontal="center" vertical="center"/>
    </xf>
    <xf numFmtId="0" fontId="0" fillId="3" borderId="6" xfId="0" quotePrefix="1" applyFill="1" applyBorder="1" applyAlignment="1">
      <alignment horizontal="center" vertical="center"/>
    </xf>
    <xf numFmtId="0" fontId="0" fillId="3" borderId="1" xfId="0" applyFill="1" applyBorder="1" applyAlignment="1">
      <alignment horizontal="center" vertical="center"/>
    </xf>
    <xf numFmtId="0" fontId="0" fillId="3" borderId="1" xfId="0" quotePrefix="1" applyFill="1" applyBorder="1" applyAlignment="1">
      <alignment horizontal="center" vertical="center"/>
    </xf>
    <xf numFmtId="0" fontId="0" fillId="13" borderId="9" xfId="0" applyFill="1" applyBorder="1" applyAlignment="1">
      <alignment horizontal="center" vertical="center"/>
    </xf>
    <xf numFmtId="0" fontId="0" fillId="13" borderId="0" xfId="0" applyFill="1" applyAlignment="1">
      <alignment horizontal="center" vertical="center"/>
    </xf>
    <xf numFmtId="0" fontId="0" fillId="2" borderId="0" xfId="0" applyFill="1" applyAlignment="1">
      <alignment horizontal="left" vertical="center" wrapText="1"/>
    </xf>
    <xf numFmtId="0" fontId="2" fillId="4" borderId="11"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0" fillId="13" borderId="1" xfId="0" quotePrefix="1" applyFill="1" applyBorder="1" applyAlignment="1">
      <alignment horizontal="center" vertical="center"/>
    </xf>
    <xf numFmtId="0" fontId="0" fillId="13" borderId="1" xfId="0" applyFill="1" applyBorder="1" applyAlignment="1">
      <alignment horizontal="center" vertical="center"/>
    </xf>
    <xf numFmtId="0" fontId="5" fillId="3" borderId="1" xfId="0" applyFont="1" applyFill="1" applyBorder="1" applyAlignment="1">
      <alignment horizontal="center" vertical="center"/>
    </xf>
    <xf numFmtId="0" fontId="0" fillId="3" borderId="3" xfId="0" applyFill="1" applyBorder="1" applyAlignment="1">
      <alignment horizontal="center" vertical="center"/>
    </xf>
    <xf numFmtId="0" fontId="1" fillId="2" borderId="0" xfId="0" applyFont="1" applyFill="1" applyAlignment="1">
      <alignment vertical="center" wrapText="1"/>
    </xf>
    <xf numFmtId="0" fontId="0" fillId="2" borderId="0" xfId="0" applyFill="1" applyAlignment="1">
      <alignment vertical="center" wrapText="1"/>
    </xf>
    <xf numFmtId="0" fontId="5" fillId="2" borderId="0" xfId="0" applyFont="1" applyFill="1" applyAlignment="1">
      <alignment horizontal="left" vertical="center" wrapText="1"/>
    </xf>
    <xf numFmtId="0" fontId="1" fillId="8" borderId="0" xfId="0" applyFont="1" applyFill="1" applyAlignment="1">
      <alignment horizontal="left" vertical="center"/>
    </xf>
    <xf numFmtId="0" fontId="15" fillId="7" borderId="13" xfId="0" applyFont="1" applyFill="1" applyBorder="1" applyAlignment="1">
      <alignment horizontal="left" vertical="center"/>
    </xf>
    <xf numFmtId="0" fontId="1" fillId="7" borderId="0" xfId="0" applyFont="1" applyFill="1" applyAlignment="1">
      <alignment horizontal="left" vertical="center" wrapText="1"/>
    </xf>
    <xf numFmtId="0" fontId="1" fillId="7" borderId="0" xfId="0" applyFont="1" applyFill="1" applyAlignment="1">
      <alignment horizontal="left" vertical="center"/>
    </xf>
    <xf numFmtId="0" fontId="15" fillId="2" borderId="0" xfId="0" applyFont="1" applyFill="1" applyAlignment="1">
      <alignment horizontal="left" vertical="top" wrapText="1"/>
    </xf>
    <xf numFmtId="0" fontId="1" fillId="7" borderId="0" xfId="0" applyFont="1" applyFill="1" applyAlignment="1">
      <alignment horizontal="left"/>
    </xf>
    <xf numFmtId="0" fontId="1" fillId="8" borderId="0" xfId="0" applyFont="1" applyFill="1" applyAlignment="1">
      <alignment horizontal="left"/>
    </xf>
  </cellXfs>
  <cellStyles count="2">
    <cellStyle name="Hyperlink" xfId="1" builtinId="8"/>
    <cellStyle name="Normal" xfId="0" builtinId="0"/>
  </cellStyles>
  <dxfs count="19">
    <dxf>
      <protection locked="1" hidden="0"/>
    </dxf>
    <dxf>
      <protection locked="1" hidden="0"/>
    </dxf>
    <dxf>
      <font>
        <b val="0"/>
        <i val="0"/>
        <strike val="0"/>
        <condense val="0"/>
        <extend val="0"/>
        <outline val="0"/>
        <shadow val="0"/>
        <u val="none"/>
        <vertAlign val="baseline"/>
        <sz val="10"/>
        <color auto="1"/>
        <name val="Arial"/>
        <family val="2"/>
        <scheme val="none"/>
      </font>
      <protection locked="1" hidden="0"/>
    </dxf>
    <dxf>
      <protection locked="1" hidden="0"/>
    </dxf>
    <dxf>
      <font>
        <b val="0"/>
        <i val="0"/>
        <strike val="0"/>
        <condense val="0"/>
        <extend val="0"/>
        <outline val="0"/>
        <shadow val="0"/>
        <u val="none"/>
        <vertAlign val="baseline"/>
        <sz val="10"/>
        <color auto="1"/>
        <name val="Arial"/>
        <family val="2"/>
        <scheme val="none"/>
      </font>
      <protection locked="1" hidden="0"/>
    </dxf>
    <dxf>
      <protection locked="1" hidden="0"/>
    </dxf>
    <dxf>
      <protection locked="1" hidden="0"/>
    </dxf>
    <dxf>
      <font>
        <b val="0"/>
        <i val="0"/>
        <strike val="0"/>
        <condense val="0"/>
        <extend val="0"/>
        <outline val="0"/>
        <shadow val="0"/>
        <u val="none"/>
        <vertAlign val="baseline"/>
        <sz val="10"/>
        <color auto="1"/>
        <name val="Arial"/>
        <family val="2"/>
        <scheme val="none"/>
      </font>
      <protection locked="1" hidden="0"/>
    </dxf>
    <dxf>
      <protection locked="1" hidden="0"/>
    </dxf>
    <dxf>
      <font>
        <b val="0"/>
        <i val="0"/>
        <strike val="0"/>
        <condense val="0"/>
        <extend val="0"/>
        <outline val="0"/>
        <shadow val="0"/>
        <u val="none"/>
        <vertAlign val="baseline"/>
        <sz val="10"/>
        <color auto="1"/>
        <name val="Arial"/>
        <family val="2"/>
        <scheme val="none"/>
      </font>
      <protection locked="1" hidden="0"/>
    </dxf>
    <dxf>
      <protection locked="1" hidden="0"/>
    </dxf>
    <dxf>
      <protection locked="1" hidden="0"/>
    </dxf>
    <dxf>
      <font>
        <b val="0"/>
        <i val="0"/>
        <strike val="0"/>
        <condense val="0"/>
        <extend val="0"/>
        <outline val="0"/>
        <shadow val="0"/>
        <u val="none"/>
        <vertAlign val="baseline"/>
        <sz val="10"/>
        <color auto="1"/>
        <name val="Arial"/>
        <family val="2"/>
        <scheme val="none"/>
      </font>
      <protection locked="1" hidden="0"/>
    </dxf>
    <dxf>
      <protection locked="1" hidden="0"/>
    </dxf>
    <dxf>
      <font>
        <b val="0"/>
        <i val="0"/>
        <strike val="0"/>
        <condense val="0"/>
        <extend val="0"/>
        <outline val="0"/>
        <shadow val="0"/>
        <u val="none"/>
        <vertAlign val="baseline"/>
        <sz val="10"/>
        <color auto="1"/>
        <name val="Arial"/>
        <family val="2"/>
        <scheme val="none"/>
      </font>
      <protection locked="1" hidden="0"/>
    </dxf>
    <dxf>
      <protection locked="0" hidden="0"/>
    </dxf>
    <dxf>
      <protection locked="1" hidden="0"/>
    </dxf>
    <dxf>
      <protection locked="1" hidden="0"/>
    </dxf>
    <dxf>
      <font>
        <strike val="0"/>
        <outline val="0"/>
        <shadow val="0"/>
        <u val="none"/>
        <vertAlign val="baseline"/>
        <sz val="10"/>
        <color theme="1"/>
        <name val="Arial"/>
        <family val="2"/>
        <scheme val="none"/>
      </font>
      <fill>
        <patternFill patternType="solid">
          <fgColor indexed="64"/>
          <bgColor rgb="FF92D050"/>
        </patternFill>
      </fill>
      <protection locked="1" hidden="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ABBD26"/>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AEAEA"/>
      <color rgb="FF333333"/>
      <color rgb="FFC0C0C0"/>
      <color rgb="FFECECEC"/>
      <color rgb="FFDDDDDD"/>
      <color rgb="FFABBD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10</xdr:col>
      <xdr:colOff>466725</xdr:colOff>
      <xdr:row>3</xdr:row>
      <xdr:rowOff>142875</xdr:rowOff>
    </xdr:from>
    <xdr:to>
      <xdr:col>13</xdr:col>
      <xdr:colOff>596551</xdr:colOff>
      <xdr:row>8</xdr:row>
      <xdr:rowOff>82050</xdr:rowOff>
    </xdr:to>
    <xdr:pic>
      <xdr:nvPicPr>
        <xdr:cNvPr id="2" name="Picture 1">
          <a:extLst>
            <a:ext uri="{FF2B5EF4-FFF2-40B4-BE49-F238E27FC236}">
              <a16:creationId xmlns:a16="http://schemas.microsoft.com/office/drawing/2014/main" id="{6FED9499-FC83-4FCC-852C-C5A6EE922D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96025" y="942975"/>
          <a:ext cx="2282476" cy="748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209551</xdr:colOff>
      <xdr:row>0</xdr:row>
      <xdr:rowOff>114300</xdr:rowOff>
    </xdr:from>
    <xdr:to>
      <xdr:col>9</xdr:col>
      <xdr:colOff>376801</xdr:colOff>
      <xdr:row>3</xdr:row>
      <xdr:rowOff>102119</xdr:rowOff>
    </xdr:to>
    <xdr:pic>
      <xdr:nvPicPr>
        <xdr:cNvPr id="2" name="Picture 1">
          <a:extLst>
            <a:ext uri="{FF2B5EF4-FFF2-40B4-BE49-F238E27FC236}">
              <a16:creationId xmlns:a16="http://schemas.microsoft.com/office/drawing/2014/main" id="{395D8A38-AF0A-4948-87BE-5EEEE90EA71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76701" y="114300"/>
          <a:ext cx="1443600" cy="4735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190501</xdr:colOff>
      <xdr:row>0</xdr:row>
      <xdr:rowOff>133350</xdr:rowOff>
    </xdr:from>
    <xdr:to>
      <xdr:col>9</xdr:col>
      <xdr:colOff>357751</xdr:colOff>
      <xdr:row>3</xdr:row>
      <xdr:rowOff>121169</xdr:rowOff>
    </xdr:to>
    <xdr:pic>
      <xdr:nvPicPr>
        <xdr:cNvPr id="2" name="Picture 1">
          <a:extLst>
            <a:ext uri="{FF2B5EF4-FFF2-40B4-BE49-F238E27FC236}">
              <a16:creationId xmlns:a16="http://schemas.microsoft.com/office/drawing/2014/main" id="{01C6EEAC-B49D-4679-8F32-48DE4949CBB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57651" y="133350"/>
          <a:ext cx="1443600" cy="4735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file:///C:\Users\graham.johnson\AppData\Local\Microsoft\Windows\Temporary%20Internet%20Files\Content.Outlook\4LZRKFIW\HRMI%20&amp;%20Workforce%20Planning\ARCHIVE%20Workforce%20Planning%20Toolkit\Master%20Copy%20of%20Toolkit\Workforce%20Toolkit%20MASTER%20COPY.xls?938CC811" TargetMode="External"/><Relationship Id="rId1" Type="http://schemas.openxmlformats.org/officeDocument/2006/relationships/externalLinkPath" Target="file:///\\938CC811\Workforce%20Toolkit%20MASTER%20COP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 Warning"/>
      <sheetName val="ADMIN"/>
      <sheetName val="Introduction"/>
      <sheetName val="CURRENT ESTABLISHMENT"/>
      <sheetName val="EMPLOYEE LOOKUP"/>
      <sheetName val="Time Lost"/>
      <sheetName val="Turnover"/>
      <sheetName val="PROPOSED ESTABLISHMENT"/>
      <sheetName val="REDUNDANCY RECKONER"/>
      <sheetName val="SUCCESSION PLANNING"/>
      <sheetName val="SUCCESSION TEMPLATE"/>
      <sheetName val="RECRUITMENT"/>
      <sheetName val="PERFORMANCE"/>
      <sheetName val="CAPABILITY GRID"/>
      <sheetName val="DIVERSITY"/>
      <sheetName val="RESOURCE PLAN"/>
      <sheetName val="SAP Establishment Report"/>
      <sheetName val="SAP Absence Report"/>
      <sheetName val="Staff in pension scheme"/>
      <sheetName val="EMPLOYEE LOOKUP - LEAVERS"/>
      <sheetName val="Turnover - Succession"/>
      <sheetName val="Vacancies"/>
      <sheetName val="VacanciesList"/>
      <sheetName val="Redundancy Chart"/>
      <sheetName val="VacanciesData"/>
      <sheetName val="VacanciesData(Position)"/>
      <sheetName val="Potential Leavers"/>
      <sheetName val="OrgAreas"/>
      <sheetName val="EmployeeNames"/>
      <sheetName val="EmployeePosts"/>
      <sheetName val="PostEmployeeNames"/>
      <sheetName val="LeaversSuccessionList"/>
      <sheetName val="FullSuccessionList"/>
      <sheetName val="Posts"/>
      <sheetName val="PUBLISHEDRESOURCEPLAN"/>
      <sheetName val="FINALRESOURCEPLAN"/>
      <sheetName val="DataEntrySheet"/>
      <sheetName val="User"/>
      <sheetName val="UserList"/>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4F85974-BBBA-4237-82BF-CB4242FE7AEE}" name="Holidays" displayName="Holidays" ref="B2:C14" totalsRowShown="0" headerRowDxfId="18" dataDxfId="17">
  <tableColumns count="2">
    <tableColumn id="1" xr3:uid="{88D00076-6323-4D8C-A790-93CFE30BB5BA}" name="Holiday" dataDxfId="16"/>
    <tableColumn id="2" xr3:uid="{69C4C4EC-5FCB-48FE-8FE5-9C9AE4062C3A}" name="Date" dataDxfId="15"/>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8A3BA6D-4399-4C96-AD4B-BEEC5677BD02}" name="Leave" displayName="Leave" ref="F2:H4" totalsRowShown="0" headerRowDxfId="14" dataDxfId="13">
  <tableColumns count="3">
    <tableColumn id="1" xr3:uid="{D2231CEE-1D0D-4391-8BD1-53F189A4112A}" name="Grade" dataDxfId="12"/>
    <tableColumn id="2" xr3:uid="{3D77B424-3E70-4FF2-9F50-63827125FDE7}" name="Leave Days" dataDxfId="11"/>
    <tableColumn id="3" xr3:uid="{964E642B-B7E2-4230-9B84-889174F035C9}" name="Leave Hours" dataDxfId="10"/>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06AF503-AA1D-48D4-B0AE-980123F53EE9}" name="Leave4" displayName="Leave4" ref="F7:H9" totalsRowShown="0" headerRowDxfId="9" dataDxfId="8">
  <tableColumns count="3">
    <tableColumn id="1" xr3:uid="{A2188076-62FD-453E-9860-AE99C7A5B561}" name="Grade" dataDxfId="7"/>
    <tableColumn id="2" xr3:uid="{F6DDDADA-DD77-4E97-ABCD-E93866965396}" name="Leave Days" dataDxfId="6"/>
    <tableColumn id="3" xr3:uid="{5545A9EB-7125-496E-9515-DA31D99E6657}" name="Leave Hours" dataDxfId="5">
      <calculatedColumnFormula>Leave4[[#This Row],[Leave Days]]*7.4</calculatedColumnFormula>
    </tableColumn>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7717421-BA03-44DE-AD4D-323A54F9F4EA}" name="Leave45" displayName="Leave45" ref="F12:H14" totalsRowShown="0" headerRowDxfId="4" dataDxfId="3">
  <tableColumns count="3">
    <tableColumn id="1" xr3:uid="{EB511433-9BB6-4767-BCB7-76535131EB65}" name="Grade" dataDxfId="2"/>
    <tableColumn id="2" xr3:uid="{4E938BB1-CFA1-43D7-B25D-26D2F8786BD4}" name="Leave Days" dataDxfId="1"/>
    <tableColumn id="3" xr3:uid="{F45A690C-EBD2-4E21-87FB-AF66D151F16A}" name="Leave Hours" dataDxfId="0">
      <calculatedColumnFormula>Leave45[[#This Row],[Leave Days]]*7.4</calculatedColumnFormula>
    </tableColumn>
  </tableColumns>
  <tableStyleInfo name="TableStyleLight8"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lincolnshire.gov.uk/employment-policies/annual-leave-pro-rata-bank-holiday-guidance/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5" Type="http://schemas.openxmlformats.org/officeDocument/2006/relationships/table" Target="../tables/table4.xml"/><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1"/>
  </sheetPr>
  <dimension ref="A1:O44"/>
  <sheetViews>
    <sheetView showRowColHeaders="0" tabSelected="1" zoomScaleNormal="100" workbookViewId="0">
      <selection activeCell="D6" sqref="D6:G6"/>
    </sheetView>
  </sheetViews>
  <sheetFormatPr defaultColWidth="9.1796875" defaultRowHeight="12.5" x14ac:dyDescent="0.25"/>
  <cols>
    <col min="1" max="1" width="1.453125" style="1" customWidth="1"/>
    <col min="2" max="2" width="10" style="1" customWidth="1"/>
    <col min="3" max="3" width="9.1796875" style="1"/>
    <col min="4" max="4" width="11.26953125" style="1" customWidth="1"/>
    <col min="5" max="5" width="10" style="1" customWidth="1"/>
    <col min="6" max="6" width="8.1796875" style="1" customWidth="1"/>
    <col min="7" max="8" width="10" style="1" customWidth="1"/>
    <col min="9" max="9" width="9.1796875" style="1" customWidth="1"/>
    <col min="10" max="10" width="10.453125" style="1" customWidth="1"/>
    <col min="11" max="11" width="9.1796875" style="1"/>
    <col min="12" max="12" width="9" style="1" customWidth="1"/>
    <col min="13" max="13" width="14.1796875" style="1" customWidth="1"/>
    <col min="14" max="14" width="9.1796875" style="1"/>
    <col min="15" max="15" width="1.453125" style="1" customWidth="1"/>
    <col min="16" max="16384" width="9.1796875" style="1"/>
  </cols>
  <sheetData>
    <row r="1" spans="1:15" ht="13" x14ac:dyDescent="0.25">
      <c r="B1" s="97" t="s">
        <v>176</v>
      </c>
      <c r="C1" s="97"/>
      <c r="D1" s="97"/>
      <c r="E1" s="97"/>
      <c r="F1" s="97"/>
      <c r="G1" s="97"/>
      <c r="H1" s="97"/>
      <c r="I1" s="97"/>
      <c r="J1" s="97"/>
      <c r="K1" s="97"/>
      <c r="L1" s="97"/>
      <c r="M1" s="97"/>
      <c r="N1" s="97"/>
    </row>
    <row r="2" spans="1:15" ht="12" customHeight="1" x14ac:dyDescent="0.25">
      <c r="B2" s="99" t="s">
        <v>181</v>
      </c>
      <c r="C2" s="99"/>
      <c r="D2" s="99"/>
      <c r="E2" s="99"/>
      <c r="F2" s="99"/>
      <c r="G2" s="99"/>
      <c r="H2" s="99"/>
      <c r="I2" s="99"/>
      <c r="J2" s="99"/>
      <c r="K2" s="99"/>
      <c r="L2" s="99"/>
      <c r="M2" s="99"/>
      <c r="N2" s="99"/>
    </row>
    <row r="3" spans="1:15" ht="5.25" customHeight="1" x14ac:dyDescent="0.25">
      <c r="A3" s="4">
        <v>4</v>
      </c>
      <c r="B3" s="99"/>
      <c r="C3" s="99"/>
      <c r="D3" s="99"/>
      <c r="E3" s="99"/>
      <c r="F3" s="99"/>
      <c r="G3" s="99"/>
      <c r="H3" s="99"/>
      <c r="I3" s="99"/>
      <c r="J3" s="99"/>
      <c r="K3" s="99"/>
      <c r="L3" s="99"/>
      <c r="M3" s="99"/>
      <c r="N3" s="99"/>
    </row>
    <row r="4" spans="1:15" x14ac:dyDescent="0.25">
      <c r="A4" s="4"/>
      <c r="B4" s="47"/>
      <c r="C4" s="47"/>
      <c r="D4" s="47"/>
      <c r="E4" s="47"/>
      <c r="F4" s="47"/>
      <c r="G4" s="47"/>
      <c r="H4" s="47"/>
      <c r="I4" s="47"/>
      <c r="J4" s="47"/>
      <c r="K4" s="47"/>
      <c r="L4" s="47"/>
      <c r="M4" s="47"/>
      <c r="N4" s="47"/>
    </row>
    <row r="5" spans="1:15" ht="13" x14ac:dyDescent="0.25">
      <c r="A5" s="4">
        <v>4</v>
      </c>
      <c r="B5" s="98" t="s">
        <v>174</v>
      </c>
      <c r="C5" s="98"/>
      <c r="D5" s="98"/>
      <c r="E5" s="98"/>
      <c r="F5" s="98"/>
      <c r="G5" s="98"/>
      <c r="H5" s="98"/>
      <c r="I5" s="98"/>
      <c r="J5" s="98"/>
    </row>
    <row r="6" spans="1:15" ht="13" x14ac:dyDescent="0.25">
      <c r="A6" s="4">
        <v>4</v>
      </c>
      <c r="B6" s="88" t="s">
        <v>0</v>
      </c>
      <c r="C6" s="88"/>
      <c r="D6" s="93"/>
      <c r="E6" s="94"/>
      <c r="F6" s="94"/>
      <c r="G6" s="94"/>
      <c r="H6" s="88" t="s">
        <v>1</v>
      </c>
      <c r="I6" s="88"/>
      <c r="J6" s="16"/>
    </row>
    <row r="7" spans="1:15" ht="13" x14ac:dyDescent="0.25">
      <c r="A7" s="4">
        <v>4</v>
      </c>
      <c r="B7" s="88" t="s">
        <v>2</v>
      </c>
      <c r="C7" s="88"/>
      <c r="D7" s="93"/>
      <c r="E7" s="94"/>
      <c r="F7" s="94"/>
      <c r="G7" s="94"/>
      <c r="H7" s="88" t="s">
        <v>3</v>
      </c>
      <c r="I7" s="88"/>
      <c r="J7" s="50"/>
      <c r="K7" s="5"/>
    </row>
    <row r="8" spans="1:15" ht="13" x14ac:dyDescent="0.25">
      <c r="A8" s="4">
        <v>4</v>
      </c>
      <c r="B8" s="88" t="s">
        <v>5</v>
      </c>
      <c r="C8" s="88"/>
      <c r="D8" s="94"/>
      <c r="E8" s="94"/>
      <c r="F8" s="94"/>
      <c r="G8" s="94"/>
      <c r="H8" s="88" t="s">
        <v>6</v>
      </c>
      <c r="I8" s="88"/>
      <c r="J8" s="8"/>
    </row>
    <row r="9" spans="1:15" ht="13" x14ac:dyDescent="0.25">
      <c r="A9" s="4">
        <v>4</v>
      </c>
      <c r="B9" s="88" t="s">
        <v>7</v>
      </c>
      <c r="C9" s="88"/>
      <c r="D9" s="95"/>
      <c r="E9" s="96"/>
      <c r="F9" s="96"/>
      <c r="G9" s="96"/>
      <c r="H9" s="88" t="s">
        <v>8</v>
      </c>
      <c r="I9" s="88"/>
      <c r="J9" s="21" t="str">
        <f>IF(K10="", "", IF(OR(K10&lt;0), "Dates!", IF(Weeks&gt;52, "Dates!", Weeks)))</f>
        <v/>
      </c>
      <c r="K9" s="48"/>
      <c r="L9" s="48"/>
    </row>
    <row r="10" spans="1:15" ht="13" x14ac:dyDescent="0.25">
      <c r="A10" s="4">
        <v>4</v>
      </c>
      <c r="B10" s="88" t="s">
        <v>9</v>
      </c>
      <c r="C10" s="88"/>
      <c r="D10" s="95"/>
      <c r="E10" s="96"/>
      <c r="F10" s="96"/>
      <c r="G10" s="96"/>
      <c r="H10" s="88" t="s">
        <v>10</v>
      </c>
      <c r="I10" s="88"/>
      <c r="J10" s="7"/>
      <c r="K10" s="6" t="str">
        <f>IF(OR(D10="",D9=""), "", D10-D9)</f>
        <v/>
      </c>
      <c r="L10" s="6" t="str">
        <f>IF(K10="", "", ROUND((K10/7)/0.5, 0)*0.5)</f>
        <v/>
      </c>
      <c r="N10" s="46" t="s">
        <v>11</v>
      </c>
      <c r="O10" s="19"/>
    </row>
    <row r="11" spans="1:15" x14ac:dyDescent="0.25">
      <c r="A11" s="4">
        <v>4</v>
      </c>
      <c r="B11" s="48"/>
      <c r="C11" s="48"/>
      <c r="D11" s="48"/>
      <c r="E11" s="48"/>
      <c r="F11" s="48"/>
      <c r="G11" s="48"/>
      <c r="H11" s="48"/>
      <c r="I11" s="6" t="str">
        <f>IF(J6="","Hours",IF(OR(J6&lt;37,J6&gt;37),"Hours",IF(J10="Yes","Hours","Hours")))</f>
        <v>Hours</v>
      </c>
      <c r="J11" s="6">
        <f>J6/'Bank Holidays'!K3</f>
        <v>0</v>
      </c>
      <c r="K11" s="85">
        <f>IF(OR(J9="Dates!",J9=""),0,J9/52)</f>
        <v>0</v>
      </c>
      <c r="L11" s="6">
        <f>IF(OR(J9="Dates!",J9=""),0,J9/52)</f>
        <v>0</v>
      </c>
      <c r="N11" s="46" t="s">
        <v>12</v>
      </c>
    </row>
    <row r="12" spans="1:15" ht="12.75" customHeight="1" x14ac:dyDescent="0.25">
      <c r="A12" s="4">
        <v>4</v>
      </c>
      <c r="B12" s="98" t="s">
        <v>13</v>
      </c>
      <c r="C12" s="98"/>
      <c r="D12" s="98"/>
      <c r="E12" s="98"/>
      <c r="F12" s="98"/>
      <c r="G12" s="98"/>
      <c r="I12" s="98" t="s">
        <v>14</v>
      </c>
      <c r="J12" s="98"/>
      <c r="K12" s="98"/>
      <c r="L12" s="98"/>
      <c r="M12" s="98"/>
      <c r="N12" s="98"/>
    </row>
    <row r="13" spans="1:15" ht="13" x14ac:dyDescent="0.25">
      <c r="A13" s="4">
        <v>4</v>
      </c>
      <c r="B13" s="90" t="str">
        <f>Lists!D9</f>
        <v>Number of hours carried forward:</v>
      </c>
      <c r="C13" s="90"/>
      <c r="D13" s="90"/>
      <c r="E13" s="90"/>
      <c r="F13" s="91"/>
      <c r="G13" s="92"/>
      <c r="I13" s="90" t="s">
        <v>15</v>
      </c>
      <c r="J13" s="90"/>
      <c r="K13" s="90"/>
      <c r="L13" s="100"/>
      <c r="M13" s="86" t="str">
        <f>IF(I16="", "", IF(I11="Hours", (I16*('Input Variables'!E3/5))*J11*K11, ROUND(I16*J11*K11,0)))</f>
        <v/>
      </c>
      <c r="N13" s="87"/>
    </row>
    <row r="14" spans="1:15" ht="13" x14ac:dyDescent="0.25">
      <c r="A14" s="4">
        <v>4</v>
      </c>
      <c r="B14" s="90" t="str">
        <f>Lists!D11</f>
        <v>Additional hours:</v>
      </c>
      <c r="C14" s="90"/>
      <c r="D14" s="90"/>
      <c r="E14" s="90"/>
      <c r="F14" s="102"/>
      <c r="G14" s="106"/>
      <c r="I14" s="90" t="s">
        <v>16</v>
      </c>
      <c r="J14" s="90"/>
      <c r="K14" s="90"/>
      <c r="L14" s="100"/>
      <c r="M14" s="86">
        <f>J11*'Bank Holidays'!O3</f>
        <v>0</v>
      </c>
      <c r="N14" s="87"/>
    </row>
    <row r="15" spans="1:15" ht="13" x14ac:dyDescent="0.25">
      <c r="A15" s="4">
        <v>4</v>
      </c>
      <c r="B15" s="90" t="str">
        <f>Lists!D14</f>
        <v>Additional hours for 5+ years service:</v>
      </c>
      <c r="C15" s="90"/>
      <c r="D15" s="90"/>
      <c r="E15" s="90"/>
      <c r="F15" s="89" t="str">
        <f>IF(OR(J6="",J8="",J9=""),"",IF(AND(J8="Yes",I11="Hours"),('Bank Holidays'!K8*('Bank Holidays'!K3/5)*J11*K11),IF(AND(J8="Yes",I11="Days"),ROUND('Bank Holidays'!K8*J11*K11,0),0)))</f>
        <v/>
      </c>
      <c r="G15" s="89"/>
      <c r="I15" s="88" t="s">
        <v>17</v>
      </c>
      <c r="J15" s="88"/>
      <c r="K15" s="88"/>
      <c r="L15" s="88"/>
      <c r="M15" s="86" t="str">
        <f>IF(OR(J7="", J6="", J9=""), "", SUM(F13,F14,M13,M14,F15,N16))</f>
        <v/>
      </c>
      <c r="N15" s="87"/>
    </row>
    <row r="16" spans="1:15" x14ac:dyDescent="0.25">
      <c r="A16" s="4">
        <v>4</v>
      </c>
      <c r="B16" s="48"/>
      <c r="C16" s="48"/>
      <c r="D16" s="48"/>
      <c r="E16" s="48"/>
      <c r="F16" s="56"/>
      <c r="G16" s="48"/>
      <c r="H16" s="48"/>
      <c r="I16" s="57" t="str">
        <f>IF(OR(J7="",J6="",J9=""),"",IF(J7='Bank Holidays'!K4,'Bank Holidays'!K6,IF(J7='Bank Holidays'!K5,'Bank Holidays'!K7)))</f>
        <v/>
      </c>
      <c r="J16" s="55"/>
      <c r="K16" s="48"/>
      <c r="L16" s="48"/>
      <c r="M16" s="48"/>
      <c r="N16" s="48"/>
    </row>
    <row r="17" spans="1:14" ht="13" x14ac:dyDescent="0.25">
      <c r="A17" s="4">
        <v>4</v>
      </c>
      <c r="B17" s="98" t="s">
        <v>165</v>
      </c>
      <c r="C17" s="98"/>
      <c r="D17" s="98"/>
    </row>
    <row r="18" spans="1:14" x14ac:dyDescent="0.25">
      <c r="A18" s="4">
        <v>4</v>
      </c>
      <c r="B18" s="104" t="s">
        <v>166</v>
      </c>
      <c r="C18" s="104"/>
      <c r="D18" s="104" t="s">
        <v>167</v>
      </c>
    </row>
    <row r="19" spans="1:14" x14ac:dyDescent="0.25">
      <c r="A19" s="4">
        <v>4</v>
      </c>
      <c r="B19" s="105"/>
      <c r="C19" s="105"/>
      <c r="D19" s="105"/>
    </row>
    <row r="20" spans="1:14" x14ac:dyDescent="0.25">
      <c r="A20" s="4">
        <v>4</v>
      </c>
      <c r="B20" s="102"/>
      <c r="C20" s="103"/>
      <c r="D20" s="65" t="str">
        <f>IF(B20="", "", $M$15-B20)</f>
        <v/>
      </c>
    </row>
    <row r="21" spans="1:14" ht="12.75" customHeight="1" x14ac:dyDescent="0.25">
      <c r="A21" s="4">
        <v>4</v>
      </c>
    </row>
    <row r="22" spans="1:14" ht="14.25" customHeight="1" x14ac:dyDescent="0.25">
      <c r="A22" s="4">
        <v>4</v>
      </c>
    </row>
    <row r="23" spans="1:14" ht="14.25" customHeight="1" x14ac:dyDescent="0.25">
      <c r="A23" s="4">
        <v>4</v>
      </c>
    </row>
    <row r="24" spans="1:14" ht="131.25" customHeight="1" x14ac:dyDescent="0.25">
      <c r="A24" s="4">
        <v>4</v>
      </c>
      <c r="B24" s="101" t="s">
        <v>180</v>
      </c>
      <c r="C24" s="101"/>
      <c r="D24" s="101"/>
      <c r="E24" s="101"/>
      <c r="F24" s="101"/>
      <c r="G24" s="101"/>
      <c r="H24" s="101"/>
      <c r="I24" s="101"/>
      <c r="J24" s="101"/>
      <c r="K24" s="101"/>
      <c r="L24" s="101"/>
      <c r="M24" s="101"/>
      <c r="N24" s="83"/>
    </row>
    <row r="25" spans="1:14" x14ac:dyDescent="0.25">
      <c r="A25" s="4">
        <v>1</v>
      </c>
      <c r="B25" s="84" t="s">
        <v>179</v>
      </c>
    </row>
    <row r="26" spans="1:14" x14ac:dyDescent="0.25">
      <c r="A26" s="4">
        <v>1</v>
      </c>
    </row>
    <row r="27" spans="1:14" x14ac:dyDescent="0.25">
      <c r="A27" s="4"/>
    </row>
    <row r="28" spans="1:14" x14ac:dyDescent="0.25">
      <c r="A28" s="4"/>
    </row>
    <row r="29" spans="1:14" x14ac:dyDescent="0.25">
      <c r="A29" s="4"/>
    </row>
    <row r="30" spans="1:14" x14ac:dyDescent="0.25">
      <c r="A30" s="4"/>
    </row>
    <row r="31" spans="1:14" x14ac:dyDescent="0.25">
      <c r="A31" s="4"/>
    </row>
    <row r="32" spans="1:14" x14ac:dyDescent="0.25">
      <c r="A32" s="4"/>
    </row>
    <row r="33" spans="1:1" x14ac:dyDescent="0.25">
      <c r="A33" s="4"/>
    </row>
    <row r="34" spans="1:1" x14ac:dyDescent="0.25">
      <c r="A34" s="4"/>
    </row>
    <row r="35" spans="1:1" x14ac:dyDescent="0.25">
      <c r="A35" s="4"/>
    </row>
    <row r="36" spans="1:1" x14ac:dyDescent="0.25">
      <c r="A36" s="4"/>
    </row>
    <row r="37" spans="1:1" x14ac:dyDescent="0.25">
      <c r="A37" s="4"/>
    </row>
    <row r="38" spans="1:1" x14ac:dyDescent="0.25">
      <c r="A38" s="4"/>
    </row>
    <row r="39" spans="1:1" x14ac:dyDescent="0.25">
      <c r="A39" s="4"/>
    </row>
    <row r="40" spans="1:1" x14ac:dyDescent="0.25">
      <c r="A40" s="4"/>
    </row>
    <row r="41" spans="1:1" x14ac:dyDescent="0.25">
      <c r="A41" s="4"/>
    </row>
    <row r="42" spans="1:1" x14ac:dyDescent="0.25">
      <c r="A42" s="4"/>
    </row>
    <row r="43" spans="1:1" x14ac:dyDescent="0.25">
      <c r="A43" s="4"/>
    </row>
    <row r="44" spans="1:1" x14ac:dyDescent="0.25">
      <c r="A44" s="4">
        <v>2</v>
      </c>
    </row>
  </sheetData>
  <sheetProtection algorithmName="SHA-512" hashValue="p7051ORDi3cbnMZYw2/BcRzwBDlGS+R3WL9CuGbfK5otZxnDvA/6yHG9zE/h1rydy2OhUd08o10R/qAwpBG+1g==" saltValue="kvMwLoEAS03aJRckKISsPQ==" spinCount="100000" sheet="1" selectLockedCells="1"/>
  <mergeCells count="38">
    <mergeCell ref="B24:M24"/>
    <mergeCell ref="B20:C20"/>
    <mergeCell ref="B17:D17"/>
    <mergeCell ref="M14:N14"/>
    <mergeCell ref="B18:C19"/>
    <mergeCell ref="D18:D19"/>
    <mergeCell ref="F14:G14"/>
    <mergeCell ref="B14:E14"/>
    <mergeCell ref="I14:L14"/>
    <mergeCell ref="B1:N1"/>
    <mergeCell ref="D9:G9"/>
    <mergeCell ref="H10:I10"/>
    <mergeCell ref="B13:E13"/>
    <mergeCell ref="B12:G12"/>
    <mergeCell ref="B2:N2"/>
    <mergeCell ref="B3:N3"/>
    <mergeCell ref="H9:I9"/>
    <mergeCell ref="B10:C10"/>
    <mergeCell ref="B5:J5"/>
    <mergeCell ref="H6:I6"/>
    <mergeCell ref="I12:N12"/>
    <mergeCell ref="I13:L13"/>
    <mergeCell ref="H8:I8"/>
    <mergeCell ref="H7:I7"/>
    <mergeCell ref="B8:C8"/>
    <mergeCell ref="B6:C6"/>
    <mergeCell ref="B7:C7"/>
    <mergeCell ref="F13:G13"/>
    <mergeCell ref="D6:G6"/>
    <mergeCell ref="D10:G10"/>
    <mergeCell ref="D8:G8"/>
    <mergeCell ref="D7:G7"/>
    <mergeCell ref="M13:N13"/>
    <mergeCell ref="B9:C9"/>
    <mergeCell ref="M15:N15"/>
    <mergeCell ref="F15:G15"/>
    <mergeCell ref="I15:L15"/>
    <mergeCell ref="B15:E15"/>
  </mergeCells>
  <phoneticPr fontId="3" type="noConversion"/>
  <dataValidations count="3">
    <dataValidation type="list" allowBlank="1" showInputMessage="1" showErrorMessage="1" sqref="J7:K7" xr:uid="{00000000-0002-0000-0000-000000000000}">
      <formula1>Grade</formula1>
    </dataValidation>
    <dataValidation type="list" allowBlank="1" showInputMessage="1" showErrorMessage="1" sqref="J10 J8" xr:uid="{00000000-0002-0000-0000-000001000000}">
      <formula1>"Yes,No"</formula1>
    </dataValidation>
    <dataValidation allowBlank="1" showInputMessage="1" sqref="J9" xr:uid="{00000000-0002-0000-0000-000002000000}"/>
  </dataValidations>
  <hyperlinks>
    <hyperlink ref="B25" r:id="rId1" xr:uid="{CB2A7BB2-1AAB-4D84-A772-F5E20F94F716}"/>
  </hyperlinks>
  <printOptions horizontalCentered="1"/>
  <pageMargins left="0.74803149606299213" right="0.74803149606299213" top="0.78740157480314965" bottom="0.78740157480314965" header="0.51181102362204722" footer="0.51181102362204722"/>
  <pageSetup paperSize="9"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rgb="FFABBD26"/>
    <pageSetUpPr fitToPage="1"/>
  </sheetPr>
  <dimension ref="B2:AJ44"/>
  <sheetViews>
    <sheetView workbookViewId="0"/>
  </sheetViews>
  <sheetFormatPr defaultColWidth="9.1796875" defaultRowHeight="12.5" x14ac:dyDescent="0.25"/>
  <cols>
    <col min="1" max="1" width="1.453125" style="26" customWidth="1"/>
    <col min="2" max="2" width="35.7265625" style="26" customWidth="1"/>
    <col min="3" max="4" width="9.26953125" style="29" customWidth="1"/>
    <col min="5" max="5" width="9.26953125" style="30" customWidth="1"/>
    <col min="6" max="6" width="6.26953125" style="27" bestFit="1" customWidth="1"/>
    <col min="7" max="7" width="11.1796875" style="27" bestFit="1" customWidth="1"/>
    <col min="8" max="8" width="12.1796875" style="27" bestFit="1" customWidth="1"/>
    <col min="9" max="9" width="10.26953125" style="27" customWidth="1"/>
    <col min="10" max="10" width="8.54296875" style="27" customWidth="1"/>
    <col min="11" max="11" width="9" style="27" customWidth="1"/>
    <col min="12" max="12" width="11.1796875" style="27" bestFit="1" customWidth="1"/>
    <col min="13" max="13" width="23.1796875" style="27" customWidth="1"/>
    <col min="14" max="14" width="8" style="30" bestFit="1" customWidth="1"/>
    <col min="15" max="15" width="10.26953125" style="27" bestFit="1" customWidth="1"/>
    <col min="16" max="16" width="17.1796875" style="34" customWidth="1"/>
    <col min="17" max="17" width="4" style="20" hidden="1" customWidth="1"/>
    <col min="18" max="19" width="3.1796875" style="20" hidden="1" customWidth="1"/>
    <col min="20" max="20" width="2.1796875" style="20" hidden="1" customWidth="1"/>
    <col min="21" max="21" width="7" style="20" hidden="1" customWidth="1"/>
    <col min="22" max="22" width="5.81640625" style="20" hidden="1" customWidth="1"/>
    <col min="23" max="24" width="3.1796875" style="20" hidden="1" customWidth="1"/>
    <col min="25" max="36" width="2.1796875" style="20" hidden="1" customWidth="1"/>
    <col min="37" max="16384" width="9.1796875" style="26"/>
  </cols>
  <sheetData>
    <row r="2" spans="2:36" ht="13" x14ac:dyDescent="0.25">
      <c r="B2" s="107" t="s">
        <v>20</v>
      </c>
      <c r="C2" s="107"/>
      <c r="D2" s="107"/>
      <c r="E2" s="107"/>
      <c r="F2" s="107"/>
      <c r="G2" s="107"/>
      <c r="H2" s="107"/>
      <c r="I2" s="107"/>
      <c r="J2" s="107"/>
      <c r="K2" s="107"/>
      <c r="L2" s="107"/>
      <c r="M2" s="107"/>
      <c r="N2" s="107"/>
      <c r="O2" s="107"/>
    </row>
    <row r="3" spans="2:36" ht="13" x14ac:dyDescent="0.25">
      <c r="B3" s="111" t="s">
        <v>21</v>
      </c>
      <c r="C3" s="111"/>
      <c r="D3" s="111"/>
      <c r="E3" s="111"/>
      <c r="F3" s="111"/>
      <c r="G3" s="111"/>
      <c r="H3" s="112"/>
      <c r="I3" s="108" t="s">
        <v>14</v>
      </c>
      <c r="J3" s="109"/>
      <c r="K3" s="109"/>
      <c r="L3" s="109"/>
      <c r="M3" s="110"/>
      <c r="N3" s="113" t="s">
        <v>22</v>
      </c>
      <c r="O3" s="114"/>
    </row>
    <row r="4" spans="2:36" s="28" customFormat="1" ht="25.5" customHeight="1" x14ac:dyDescent="0.25">
      <c r="B4" s="40" t="s">
        <v>23</v>
      </c>
      <c r="C4" s="41" t="s">
        <v>24</v>
      </c>
      <c r="D4" s="41" t="s">
        <v>25</v>
      </c>
      <c r="E4" s="42" t="s">
        <v>26</v>
      </c>
      <c r="F4" s="43" t="s">
        <v>27</v>
      </c>
      <c r="G4" s="43" t="s">
        <v>28</v>
      </c>
      <c r="H4" s="43" t="s">
        <v>29</v>
      </c>
      <c r="I4" s="44" t="s">
        <v>30</v>
      </c>
      <c r="J4" s="44" t="s">
        <v>31</v>
      </c>
      <c r="K4" s="44" t="s">
        <v>32</v>
      </c>
      <c r="L4" s="44" t="s">
        <v>28</v>
      </c>
      <c r="M4" s="45" t="s">
        <v>33</v>
      </c>
      <c r="N4" s="42" t="s">
        <v>34</v>
      </c>
      <c r="O4" s="43" t="s">
        <v>35</v>
      </c>
      <c r="P4" s="35"/>
      <c r="Q4" s="33"/>
      <c r="R4" s="33"/>
      <c r="S4" s="33"/>
      <c r="T4" s="33"/>
      <c r="U4" s="33"/>
      <c r="V4" s="33"/>
      <c r="W4" s="33"/>
      <c r="X4" s="33"/>
      <c r="Y4" s="33"/>
      <c r="Z4" s="33"/>
      <c r="AA4" s="33"/>
      <c r="AB4" s="33"/>
      <c r="AC4" s="33"/>
      <c r="AD4" s="33"/>
      <c r="AE4" s="33"/>
      <c r="AF4" s="33"/>
      <c r="AG4" s="33"/>
      <c r="AH4" s="33"/>
      <c r="AI4" s="33"/>
      <c r="AJ4" s="33"/>
    </row>
    <row r="5" spans="2:36" x14ac:dyDescent="0.25">
      <c r="B5" s="36"/>
      <c r="C5" s="37">
        <v>45017</v>
      </c>
      <c r="D5" s="37">
        <v>45382</v>
      </c>
      <c r="E5" s="38">
        <v>37</v>
      </c>
      <c r="F5" s="39" t="s">
        <v>46</v>
      </c>
      <c r="G5" s="39"/>
      <c r="H5" s="39"/>
      <c r="I5" s="31" t="str">
        <f>IF(W5="", "", V5)</f>
        <v>Days</v>
      </c>
      <c r="J5" s="31">
        <f>IF(W5="", "", IF(V5="Hours", (W5*('Input Variables'!$E$3/5))*U5*T5, W5*U5*T5))</f>
        <v>27</v>
      </c>
      <c r="K5" s="31">
        <f>IF(OR(W5="", C5="",D5=""), "", IF(V5="Hours", (AJ5*('Input Variables'!$E$3/5))*U5, AJ5*U5))</f>
        <v>0</v>
      </c>
      <c r="L5" s="31" t="str">
        <f>IF(OR(E5="",G5="",S5=""),"",IF(AND(G5="Yes",V5="Hours"),('Input Variables'!$E$8*('Input Variables'!$E$3/5))*U5*T5,IF(G5="Yes",'Input Variables'!$E$8*U5*T5,0)))</f>
        <v/>
      </c>
      <c r="M5" s="32">
        <f t="shared" ref="M5:M44" si="0">IF(OR(F5="", E5="", S5=""), "", SUM(N5,O5,J5,K5,L5))</f>
        <v>27</v>
      </c>
      <c r="N5" s="38"/>
      <c r="O5" s="38"/>
      <c r="P5" s="34" t="str">
        <f t="shared" ref="P5:P17" si="1">IF(S5="Check dates!", CONCATENATE(" ",S5), "")</f>
        <v/>
      </c>
      <c r="Q5" s="20">
        <f t="shared" ref="Q5:Q44" si="2">IF(OR(C5="",D5=""), "", D5-C5)</f>
        <v>365</v>
      </c>
      <c r="R5" s="20">
        <f>IF(Q5="", "", ROUND((Q5/7)/0.5, 0)*0.5)</f>
        <v>52</v>
      </c>
      <c r="S5" s="20">
        <f>IF(Q5="", "", IF(OR(Q5&lt;0), "Check dates!", IF(R5&gt;52, "Check dates!", R5)))</f>
        <v>52</v>
      </c>
      <c r="T5" s="20">
        <f>IF(OR(S5="Check dates!",S5=""), 0, S5/52)</f>
        <v>1</v>
      </c>
      <c r="U5" s="20">
        <f>E5/'Input Variables'!$E$3</f>
        <v>1</v>
      </c>
      <c r="V5" s="20" t="str">
        <f t="shared" ref="V5:V44" si="3">IF(E5="","Days",IF(E5&lt;37,"Hours",IF(H5="Yes","Hours","Days")))</f>
        <v>Days</v>
      </c>
      <c r="W5" s="20">
        <f>IF(OR(F5="",E5="",S5=""),"",IF(F5='Input Variables'!$E$4,'Input Variables'!$E$6,IF(F5='Input Variables'!$E$5,'Input Variables'!$E$7)))</f>
        <v>27</v>
      </c>
      <c r="X5" s="20">
        <f>IF(W5="", "", IF(V5="Hours", (W5*'Input Variables'!$E$3/5)*U5, W5*U5))</f>
        <v>27</v>
      </c>
      <c r="Y5" s="20">
        <f>IF(OR(C5="",D5=""),"",IF(AND('Input Variables'!$E$9&gt;=C5,'Input Variables'!$E$9&lt;=D5),1,0))</f>
        <v>0</v>
      </c>
      <c r="Z5" s="20">
        <f>IF(OR(C5="",D5=""),"",IF(AND('Input Variables'!$E$10&gt;=C5,'Input Variables'!$E$10&lt;=D5),1,0))</f>
        <v>0</v>
      </c>
      <c r="AA5" s="20">
        <f>IF(OR(C5="",D5=""),"",IF(AND('Input Variables'!$E$11&gt;=C5,'Input Variables'!$E$11&lt;=D5),1,0))</f>
        <v>0</v>
      </c>
      <c r="AB5" s="20">
        <f>IF(OR(C5="",D5=""),"",IF(AND('Input Variables'!$E$12&gt;=C5,'Input Variables'!$E$12&lt;=D5),1,0))</f>
        <v>0</v>
      </c>
      <c r="AC5" s="20">
        <f>IF(OR(C5="",D5=""),"",IF(AND('Input Variables'!$E$13&gt;=C5,'Input Variables'!$E$13&lt;=D5),1,0))</f>
        <v>0</v>
      </c>
      <c r="AD5" s="20">
        <f>IF(OR(C5="",D5=""),"",IF(AND('Input Variables'!$E$14&gt;=C5,'Input Variables'!$E$14&lt;=D5),1,0))</f>
        <v>0</v>
      </c>
      <c r="AE5" s="20">
        <f>IF(OR(C5="",D5=""),"",IF(AND('Input Variables'!$E$15&gt;=C5,'Input Variables'!$E$15&lt;=D5),1,0))</f>
        <v>0</v>
      </c>
      <c r="AF5" s="20">
        <f>IF(OR(C5="",D5=""),"",IF(AND('Input Variables'!$E$16&gt;=C5,'Input Variables'!$E$16&lt;=D5),1,0))</f>
        <v>0</v>
      </c>
      <c r="AG5" s="20">
        <f>IF(OR(C5="",D5=""),"",IF(AND('Input Variables'!$E$17&gt;=C5,'Input Variables'!$E$17&lt;=D5),1,0))</f>
        <v>0</v>
      </c>
      <c r="AH5" s="20">
        <f>IF(OR(C5="",D5=""),"",IF(AND('Input Variables'!$E$18&gt;=C5,'Input Variables'!$E$18&lt;=D5),1,0))</f>
        <v>0</v>
      </c>
      <c r="AI5" s="20">
        <f>IF(OR(C5="",D5=""),"",IF(AND('Input Variables'!$E$19&gt;=C5,'Input Variables'!$E$19&lt;=D5),1,0))</f>
        <v>0</v>
      </c>
      <c r="AJ5" s="20">
        <f>SUM(Y5:AI5)</f>
        <v>0</v>
      </c>
    </row>
    <row r="6" spans="2:36" x14ac:dyDescent="0.25">
      <c r="B6" s="36"/>
      <c r="C6" s="37">
        <v>45017</v>
      </c>
      <c r="D6" s="37">
        <v>45382</v>
      </c>
      <c r="E6" s="38">
        <v>37</v>
      </c>
      <c r="F6" s="39" t="s">
        <v>46</v>
      </c>
      <c r="G6" s="39"/>
      <c r="H6" s="39"/>
      <c r="I6" s="31" t="str">
        <f t="shared" ref="I6:I44" si="4">IF(W6="", "", V6)</f>
        <v>Days</v>
      </c>
      <c r="J6" s="31">
        <f>IF(W6="", "", IF(V6="Hours", (W6*('Input Variables'!$E$3/5))*U6*T6, W6*U6*T6))</f>
        <v>27</v>
      </c>
      <c r="K6" s="31">
        <f>IF(OR(W6="", C6="",D6=""), "", IF(V6="Hours", (AJ6*('Input Variables'!$E$3/5))*U6, AJ6*U6))</f>
        <v>0</v>
      </c>
      <c r="L6" s="31" t="str">
        <f>IF(OR(E6="",G6="",S6=""),"",IF(AND(G6="Yes",V6="Hours"),('Input Variables'!$E$8*('Input Variables'!$E$3/5))*U6*T6,IF(G6="Yes",'Input Variables'!$E$8*U6*T6,0)))</f>
        <v/>
      </c>
      <c r="M6" s="32">
        <f t="shared" si="0"/>
        <v>27</v>
      </c>
      <c r="N6" s="38"/>
      <c r="O6" s="38"/>
      <c r="P6" s="34" t="str">
        <f t="shared" si="1"/>
        <v/>
      </c>
      <c r="Q6" s="20">
        <f t="shared" si="2"/>
        <v>365</v>
      </c>
      <c r="R6" s="20">
        <f t="shared" ref="R6:R44" si="5">IF(Q6="", "", ROUND((Q6/7)/0.5, 0)*0.5)</f>
        <v>52</v>
      </c>
      <c r="S6" s="20">
        <f t="shared" ref="S6:S24" si="6">IF(Q6="", "", IF(OR(Q6&lt;0), "Check dates!", IF(R6&gt;52, "Check dates!", R6)))</f>
        <v>52</v>
      </c>
      <c r="T6" s="20">
        <f t="shared" ref="T6:T44" si="7">IF(OR(S6="Check dates!",S6=""), 0, S6/52)</f>
        <v>1</v>
      </c>
      <c r="U6" s="20">
        <f>E6/'Input Variables'!$E$3</f>
        <v>1</v>
      </c>
      <c r="V6" s="20" t="str">
        <f t="shared" si="3"/>
        <v>Days</v>
      </c>
      <c r="W6" s="20">
        <f>IF(OR(F6="",E6="",S6=""),"",IF(F6='Input Variables'!$E$4,'Input Variables'!$E$6,IF(F6='Input Variables'!$E$5,'Input Variables'!$E$7)))</f>
        <v>27</v>
      </c>
      <c r="X6" s="20">
        <f>IF(W6="", "", IF(V6="Hours", (W6*'Input Variables'!$E$3/5)*U6, W6*U6))</f>
        <v>27</v>
      </c>
      <c r="Y6" s="20">
        <f>IF(OR(C6="",D6=""),"",IF(AND('Input Variables'!$E$9&gt;=C6,'Input Variables'!$E$9&lt;=D6),1,0))</f>
        <v>0</v>
      </c>
      <c r="Z6" s="20">
        <f>IF(OR(C6="",D6=""),"",IF(AND('Input Variables'!$E$10&gt;=C6,'Input Variables'!$E$10&lt;=D6),1,0))</f>
        <v>0</v>
      </c>
      <c r="AA6" s="20">
        <f>IF(OR(C6="",D6=""),"",IF(AND('Input Variables'!$E$11&gt;=C6,'Input Variables'!$E$11&lt;=D6),1,0))</f>
        <v>0</v>
      </c>
      <c r="AB6" s="20">
        <f>IF(OR(C6="",D6=""),"",IF(AND('Input Variables'!$E$12&gt;=C6,'Input Variables'!$E$12&lt;=D6),1,0))</f>
        <v>0</v>
      </c>
      <c r="AC6" s="20">
        <f>IF(OR(C6="",D6=""),"",IF(AND('Input Variables'!$E$13&gt;=C6,'Input Variables'!$E$13&lt;=D6),1,0))</f>
        <v>0</v>
      </c>
      <c r="AD6" s="20">
        <f>IF(OR(C6="",D6=""),"",IF(AND('Input Variables'!$E$14&gt;=C6,'Input Variables'!$E$14&lt;=D6),1,0))</f>
        <v>0</v>
      </c>
      <c r="AE6" s="20">
        <f>IF(OR(C6="",D6=""),"",IF(AND('Input Variables'!$E$15&gt;=C6,'Input Variables'!$E$15&lt;=D6),1,0))</f>
        <v>0</v>
      </c>
      <c r="AF6" s="20">
        <f>IF(OR(C6="",D6=""),"",IF(AND('Input Variables'!$E$16&gt;=C6,'Input Variables'!$E$16&lt;=D6),1,0))</f>
        <v>0</v>
      </c>
      <c r="AG6" s="20">
        <f>IF(OR(C6="",D6=""),"",IF(AND('Input Variables'!$E$17&gt;=C6,'Input Variables'!$E$17&lt;=D6),1,0))</f>
        <v>0</v>
      </c>
      <c r="AH6" s="20">
        <f>IF(OR(C6="",D6=""),"",IF(AND('Input Variables'!$E$18&gt;=C6,'Input Variables'!$E$18&lt;=D6),1,0))</f>
        <v>0</v>
      </c>
      <c r="AI6" s="20">
        <f>IF(OR(C6="",D6=""),"",IF(AND('Input Variables'!$E$19&gt;=C6,'Input Variables'!$E$19&lt;=D6),1,0))</f>
        <v>0</v>
      </c>
      <c r="AJ6" s="20">
        <f t="shared" ref="AJ6:AJ24" si="8">SUM(Y6:AI6)</f>
        <v>0</v>
      </c>
    </row>
    <row r="7" spans="2:36" x14ac:dyDescent="0.25">
      <c r="B7" s="36"/>
      <c r="C7" s="37"/>
      <c r="D7" s="37"/>
      <c r="E7" s="38"/>
      <c r="F7" s="39"/>
      <c r="G7" s="39"/>
      <c r="H7" s="39"/>
      <c r="I7" s="31" t="str">
        <f t="shared" si="4"/>
        <v/>
      </c>
      <c r="J7" s="31" t="str">
        <f>IF(W7="", "", IF(V7="Hours", (W7*('Input Variables'!$E$3/5))*U7*T7, W7*U7*T7))</f>
        <v/>
      </c>
      <c r="K7" s="31" t="str">
        <f>IF(OR(W7="", C7="",D7=""), "", IF(V7="Hours", (AJ7*('Input Variables'!$E$3/5))*U7, AJ7*U7))</f>
        <v/>
      </c>
      <c r="L7" s="31" t="str">
        <f>IF(OR(E7="",G7="",S7=""),"",IF(AND(G7="Yes",V7="Hours"),('Input Variables'!$E$8*('Input Variables'!$E$3/5))*U7*T7,IF(G7="Yes",'Input Variables'!$E$8*U7*T7,0)))</f>
        <v/>
      </c>
      <c r="M7" s="32" t="str">
        <f t="shared" si="0"/>
        <v/>
      </c>
      <c r="N7" s="38"/>
      <c r="O7" s="38"/>
      <c r="P7" s="34" t="str">
        <f t="shared" si="1"/>
        <v/>
      </c>
      <c r="Q7" s="20" t="str">
        <f t="shared" si="2"/>
        <v/>
      </c>
      <c r="R7" s="20" t="str">
        <f t="shared" si="5"/>
        <v/>
      </c>
      <c r="S7" s="20" t="str">
        <f t="shared" si="6"/>
        <v/>
      </c>
      <c r="T7" s="20">
        <f t="shared" si="7"/>
        <v>0</v>
      </c>
      <c r="U7" s="20">
        <f>E7/'Input Variables'!$E$3</f>
        <v>0</v>
      </c>
      <c r="V7" s="20" t="str">
        <f t="shared" si="3"/>
        <v>Days</v>
      </c>
      <c r="W7" s="20" t="str">
        <f>IF(OR(F7="",E7="",S7=""),"",IF(F7='Input Variables'!$E$4,'Input Variables'!$E$6,IF(F7='Input Variables'!$E$5,'Input Variables'!$E$7)))</f>
        <v/>
      </c>
      <c r="X7" s="20" t="str">
        <f>IF(W7="", "", IF(V7="Hours", (W7*'Input Variables'!$E$3/5)*U7, W7*U7))</f>
        <v/>
      </c>
      <c r="Y7" s="20" t="str">
        <f>IF(OR(C7="",D7=""),"",IF(AND('Input Variables'!$E$9&gt;=C7,'Input Variables'!$E$9&lt;=D7),1,0))</f>
        <v/>
      </c>
      <c r="Z7" s="20" t="str">
        <f>IF(OR(C7="",D7=""),"",IF(AND('Input Variables'!$E$10&gt;=C7,'Input Variables'!$E$10&lt;=D7),1,0))</f>
        <v/>
      </c>
      <c r="AA7" s="20" t="str">
        <f>IF(OR(C7="",D7=""),"",IF(AND('Input Variables'!$E$11&gt;=C7,'Input Variables'!$E$11&lt;=D7),1,0))</f>
        <v/>
      </c>
      <c r="AB7" s="20" t="str">
        <f>IF(OR(C7="",D7=""),"",IF(AND('Input Variables'!$E$12&gt;=C7,'Input Variables'!$E$12&lt;=D7),1,0))</f>
        <v/>
      </c>
      <c r="AC7" s="20" t="str">
        <f>IF(OR(C7="",D7=""),"",IF(AND('Input Variables'!$E$13&gt;=C7,'Input Variables'!$E$13&lt;=D7),1,0))</f>
        <v/>
      </c>
      <c r="AD7" s="20" t="str">
        <f>IF(OR(C7="",D7=""),"",IF(AND('Input Variables'!$E$14&gt;=C7,'Input Variables'!$E$14&lt;=D7),1,0))</f>
        <v/>
      </c>
      <c r="AE7" s="20" t="str">
        <f>IF(OR(C7="",D7=""),"",IF(AND('Input Variables'!$E$15&gt;=C7,'Input Variables'!$E$15&lt;=D7),1,0))</f>
        <v/>
      </c>
      <c r="AF7" s="20" t="str">
        <f>IF(OR(C7="",D7=""),"",IF(AND('Input Variables'!$E$16&gt;=C7,'Input Variables'!$E$16&lt;=D7),1,0))</f>
        <v/>
      </c>
      <c r="AG7" s="20" t="str">
        <f>IF(OR(C7="",D7=""),"",IF(AND('Input Variables'!$E$17&gt;=C7,'Input Variables'!$E$17&lt;=D7),1,0))</f>
        <v/>
      </c>
      <c r="AH7" s="20" t="str">
        <f>IF(OR(C7="",D7=""),"",IF(AND('Input Variables'!$E$18&gt;=C7,'Input Variables'!$E$18&lt;=D7),1,0))</f>
        <v/>
      </c>
      <c r="AI7" s="20" t="str">
        <f>IF(OR(C7="",D7=""),"",IF(AND('Input Variables'!$E$19&gt;=C7,'Input Variables'!$E$19&lt;=D7),1,0))</f>
        <v/>
      </c>
      <c r="AJ7" s="20">
        <f t="shared" si="8"/>
        <v>0</v>
      </c>
    </row>
    <row r="8" spans="2:36" x14ac:dyDescent="0.25">
      <c r="B8" s="36"/>
      <c r="C8" s="37"/>
      <c r="D8" s="37"/>
      <c r="E8" s="38"/>
      <c r="F8" s="39"/>
      <c r="G8" s="39"/>
      <c r="H8" s="39"/>
      <c r="I8" s="31" t="str">
        <f t="shared" si="4"/>
        <v/>
      </c>
      <c r="J8" s="31" t="str">
        <f>IF(W8="", "", IF(V8="Hours", (W8*('Input Variables'!$E$3/5))*U8*T8, W8*U8*T8))</f>
        <v/>
      </c>
      <c r="K8" s="31" t="str">
        <f>IF(OR(W8="", C8="",D8=""), "", IF(V8="Hours", (AJ8*('Input Variables'!$E$3/5))*U8, AJ8*U8))</f>
        <v/>
      </c>
      <c r="L8" s="31" t="str">
        <f>IF(OR(E8="",G8="",S8=""),"",IF(AND(G8="Yes",V8="Hours"),('Input Variables'!$E$8*('Input Variables'!$E$3/5))*U8*T8,IF(G8="Yes",'Input Variables'!$E$8*U8*T8,0)))</f>
        <v/>
      </c>
      <c r="M8" s="32" t="str">
        <f t="shared" si="0"/>
        <v/>
      </c>
      <c r="N8" s="38"/>
      <c r="O8" s="38"/>
      <c r="P8" s="34" t="str">
        <f t="shared" si="1"/>
        <v/>
      </c>
      <c r="Q8" s="20" t="str">
        <f t="shared" si="2"/>
        <v/>
      </c>
      <c r="R8" s="20" t="str">
        <f t="shared" si="5"/>
        <v/>
      </c>
      <c r="S8" s="20" t="str">
        <f t="shared" si="6"/>
        <v/>
      </c>
      <c r="T8" s="20">
        <f t="shared" si="7"/>
        <v>0</v>
      </c>
      <c r="U8" s="20">
        <f>E8/'Input Variables'!$E$3</f>
        <v>0</v>
      </c>
      <c r="V8" s="20" t="str">
        <f t="shared" si="3"/>
        <v>Days</v>
      </c>
      <c r="W8" s="20" t="str">
        <f>IF(OR(F8="",E8="",S8=""),"",IF(F8='Input Variables'!$E$4,'Input Variables'!$E$6,IF(F8='Input Variables'!$E$5,'Input Variables'!$E$7)))</f>
        <v/>
      </c>
      <c r="X8" s="20" t="str">
        <f>IF(W8="", "", IF(V8="Hours", (W8*'Input Variables'!$E$3/5)*U8, W8*U8))</f>
        <v/>
      </c>
      <c r="Y8" s="20" t="str">
        <f>IF(OR(C8="",D8=""),"",IF(AND('Input Variables'!$E$9&gt;=C8,'Input Variables'!$E$9&lt;=D8),1,0))</f>
        <v/>
      </c>
      <c r="Z8" s="20" t="str">
        <f>IF(OR(C8="",D8=""),"",IF(AND('Input Variables'!$E$10&gt;=C8,'Input Variables'!$E$10&lt;=D8),1,0))</f>
        <v/>
      </c>
      <c r="AA8" s="20" t="str">
        <f>IF(OR(C8="",D8=""),"",IF(AND('Input Variables'!$E$11&gt;=C8,'Input Variables'!$E$11&lt;=D8),1,0))</f>
        <v/>
      </c>
      <c r="AB8" s="20" t="str">
        <f>IF(OR(C8="",D8=""),"",IF(AND('Input Variables'!$E$12&gt;=C8,'Input Variables'!$E$12&lt;=D8),1,0))</f>
        <v/>
      </c>
      <c r="AC8" s="20" t="str">
        <f>IF(OR(C8="",D8=""),"",IF(AND('Input Variables'!$E$13&gt;=C8,'Input Variables'!$E$13&lt;=D8),1,0))</f>
        <v/>
      </c>
      <c r="AD8" s="20" t="str">
        <f>IF(OR(C8="",D8=""),"",IF(AND('Input Variables'!$E$14&gt;=C8,'Input Variables'!$E$14&lt;=D8),1,0))</f>
        <v/>
      </c>
      <c r="AE8" s="20" t="str">
        <f>IF(OR(C8="",D8=""),"",IF(AND('Input Variables'!$E$15&gt;=C8,'Input Variables'!$E$15&lt;=D8),1,0))</f>
        <v/>
      </c>
      <c r="AF8" s="20" t="str">
        <f>IF(OR(C8="",D8=""),"",IF(AND('Input Variables'!$E$16&gt;=C8,'Input Variables'!$E$16&lt;=D8),1,0))</f>
        <v/>
      </c>
      <c r="AG8" s="20" t="str">
        <f>IF(OR(C8="",D8=""),"",IF(AND('Input Variables'!$E$17&gt;=C8,'Input Variables'!$E$17&lt;=D8),1,0))</f>
        <v/>
      </c>
      <c r="AH8" s="20" t="str">
        <f>IF(OR(C8="",D8=""),"",IF(AND('Input Variables'!$E$18&gt;=C8,'Input Variables'!$E$18&lt;=D8),1,0))</f>
        <v/>
      </c>
      <c r="AI8" s="20" t="str">
        <f>IF(OR(C8="",D8=""),"",IF(AND('Input Variables'!$E$19&gt;=C8,'Input Variables'!$E$19&lt;=D8),1,0))</f>
        <v/>
      </c>
      <c r="AJ8" s="20">
        <f t="shared" si="8"/>
        <v>0</v>
      </c>
    </row>
    <row r="9" spans="2:36" x14ac:dyDescent="0.25">
      <c r="B9" s="36"/>
      <c r="C9" s="37"/>
      <c r="D9" s="37"/>
      <c r="E9" s="38"/>
      <c r="F9" s="39"/>
      <c r="G9" s="39"/>
      <c r="H9" s="39"/>
      <c r="I9" s="31" t="str">
        <f t="shared" si="4"/>
        <v/>
      </c>
      <c r="J9" s="31" t="str">
        <f>IF(W9="", "", IF(V9="Hours", (W9*('Input Variables'!$E$3/5))*U9*T9, W9*U9*T9))</f>
        <v/>
      </c>
      <c r="K9" s="31" t="str">
        <f>IF(OR(W9="", C9="",D9=""), "", IF(V9="Hours", (AJ9*('Input Variables'!$E$3/5))*U9, AJ9*U9))</f>
        <v/>
      </c>
      <c r="L9" s="31" t="str">
        <f>IF(OR(E9="",G9="",S9=""),"",IF(AND(G9="Yes",V9="Hours"),('Input Variables'!$E$8*('Input Variables'!$E$3/5))*U9*T9,IF(G9="Yes",'Input Variables'!$E$8*U9*T9,0)))</f>
        <v/>
      </c>
      <c r="M9" s="32" t="str">
        <f t="shared" si="0"/>
        <v/>
      </c>
      <c r="N9" s="38"/>
      <c r="O9" s="38"/>
      <c r="P9" s="34" t="str">
        <f t="shared" si="1"/>
        <v/>
      </c>
      <c r="Q9" s="20" t="str">
        <f t="shared" si="2"/>
        <v/>
      </c>
      <c r="R9" s="20" t="str">
        <f t="shared" si="5"/>
        <v/>
      </c>
      <c r="S9" s="20" t="str">
        <f t="shared" si="6"/>
        <v/>
      </c>
      <c r="T9" s="20">
        <f t="shared" si="7"/>
        <v>0</v>
      </c>
      <c r="U9" s="20">
        <f>E9/'Input Variables'!$E$3</f>
        <v>0</v>
      </c>
      <c r="V9" s="20" t="str">
        <f t="shared" si="3"/>
        <v>Days</v>
      </c>
      <c r="W9" s="20" t="str">
        <f>IF(OR(F9="",E9="",S9=""),"",IF(F9='Input Variables'!$E$4,'Input Variables'!$E$6,IF(F9='Input Variables'!$E$5,'Input Variables'!$E$7)))</f>
        <v/>
      </c>
      <c r="X9" s="20" t="str">
        <f>IF(W9="", "", IF(V9="Hours", (W9*'Input Variables'!$E$3/5)*U9, W9*U9))</f>
        <v/>
      </c>
      <c r="Y9" s="20" t="str">
        <f>IF(OR(C9="",D9=""),"",IF(AND('Input Variables'!$E$9&gt;=C9,'Input Variables'!$E$9&lt;=D9),1,0))</f>
        <v/>
      </c>
      <c r="Z9" s="20" t="str">
        <f>IF(OR(C9="",D9=""),"",IF(AND('Input Variables'!$E$10&gt;=C9,'Input Variables'!$E$10&lt;=D9),1,0))</f>
        <v/>
      </c>
      <c r="AA9" s="20" t="str">
        <f>IF(OR(C9="",D9=""),"",IF(AND('Input Variables'!$E$11&gt;=C9,'Input Variables'!$E$11&lt;=D9),1,0))</f>
        <v/>
      </c>
      <c r="AB9" s="20" t="str">
        <f>IF(OR(C9="",D9=""),"",IF(AND('Input Variables'!$E$12&gt;=C9,'Input Variables'!$E$12&lt;=D9),1,0))</f>
        <v/>
      </c>
      <c r="AC9" s="20" t="str">
        <f>IF(OR(C9="",D9=""),"",IF(AND('Input Variables'!$E$13&gt;=C9,'Input Variables'!$E$13&lt;=D9),1,0))</f>
        <v/>
      </c>
      <c r="AD9" s="20" t="str">
        <f>IF(OR(C9="",D9=""),"",IF(AND('Input Variables'!$E$14&gt;=C9,'Input Variables'!$E$14&lt;=D9),1,0))</f>
        <v/>
      </c>
      <c r="AE9" s="20" t="str">
        <f>IF(OR(C9="",D9=""),"",IF(AND('Input Variables'!$E$15&gt;=C9,'Input Variables'!$E$15&lt;=D9),1,0))</f>
        <v/>
      </c>
      <c r="AF9" s="20" t="str">
        <f>IF(OR(C9="",D9=""),"",IF(AND('Input Variables'!$E$16&gt;=C9,'Input Variables'!$E$16&lt;=D9),1,0))</f>
        <v/>
      </c>
      <c r="AG9" s="20" t="str">
        <f>IF(OR(C9="",D9=""),"",IF(AND('Input Variables'!$E$17&gt;=C9,'Input Variables'!$E$17&lt;=D9),1,0))</f>
        <v/>
      </c>
      <c r="AH9" s="20" t="str">
        <f>IF(OR(C9="",D9=""),"",IF(AND('Input Variables'!$E$18&gt;=C9,'Input Variables'!$E$18&lt;=D9),1,0))</f>
        <v/>
      </c>
      <c r="AI9" s="20" t="str">
        <f>IF(OR(C9="",D9=""),"",IF(AND('Input Variables'!$E$19&gt;=C9,'Input Variables'!$E$19&lt;=D9),1,0))</f>
        <v/>
      </c>
      <c r="AJ9" s="20">
        <f t="shared" si="8"/>
        <v>0</v>
      </c>
    </row>
    <row r="10" spans="2:36" x14ac:dyDescent="0.25">
      <c r="B10" s="36"/>
      <c r="C10" s="37"/>
      <c r="D10" s="37"/>
      <c r="E10" s="38"/>
      <c r="F10" s="39"/>
      <c r="G10" s="39"/>
      <c r="H10" s="39"/>
      <c r="I10" s="31" t="str">
        <f t="shared" si="4"/>
        <v/>
      </c>
      <c r="J10" s="31" t="str">
        <f>IF(W10="", "", IF(V10="Hours", (W10*('Input Variables'!$E$3/5))*U10*T10, W10*U10*T10))</f>
        <v/>
      </c>
      <c r="K10" s="31" t="str">
        <f>IF(OR(W10="", C10="",D10=""), "", IF(V10="Hours", (AJ10*('Input Variables'!$E$3/5))*U10, AJ10*U10))</f>
        <v/>
      </c>
      <c r="L10" s="31" t="str">
        <f>IF(OR(E10="",G10="",S10=""),"",IF(AND(G10="Yes",V10="Hours"),('Input Variables'!$E$8*('Input Variables'!$E$3/5))*U10*T10,IF(G10="Yes",'Input Variables'!$E$8*U10*T10,0)))</f>
        <v/>
      </c>
      <c r="M10" s="32" t="str">
        <f t="shared" si="0"/>
        <v/>
      </c>
      <c r="N10" s="38"/>
      <c r="O10" s="38"/>
      <c r="P10" s="34" t="str">
        <f t="shared" si="1"/>
        <v/>
      </c>
      <c r="Q10" s="20" t="str">
        <f t="shared" si="2"/>
        <v/>
      </c>
      <c r="R10" s="20" t="str">
        <f t="shared" si="5"/>
        <v/>
      </c>
      <c r="S10" s="20" t="str">
        <f t="shared" si="6"/>
        <v/>
      </c>
      <c r="T10" s="20">
        <f t="shared" si="7"/>
        <v>0</v>
      </c>
      <c r="U10" s="20">
        <f>E10/'Input Variables'!$E$3</f>
        <v>0</v>
      </c>
      <c r="V10" s="20" t="str">
        <f t="shared" si="3"/>
        <v>Days</v>
      </c>
      <c r="W10" s="20" t="str">
        <f>IF(OR(F10="",E10="",S10=""),"",IF(F10='Input Variables'!$E$4,'Input Variables'!$E$6,IF(F10='Input Variables'!$E$5,'Input Variables'!$E$7)))</f>
        <v/>
      </c>
      <c r="X10" s="20" t="str">
        <f>IF(W10="", "", IF(V10="Hours", (W10*'Input Variables'!$E$3/5)*U10, W10*U10))</f>
        <v/>
      </c>
      <c r="Y10" s="20" t="str">
        <f>IF(OR(C10="",D10=""),"",IF(AND('Input Variables'!$E$9&gt;=C10,'Input Variables'!$E$9&lt;=D10),1,0))</f>
        <v/>
      </c>
      <c r="Z10" s="20" t="str">
        <f>IF(OR(C10="",D10=""),"",IF(AND('Input Variables'!$E$10&gt;=C10,'Input Variables'!$E$10&lt;=D10),1,0))</f>
        <v/>
      </c>
      <c r="AA10" s="20" t="str">
        <f>IF(OR(C10="",D10=""),"",IF(AND('Input Variables'!$E$11&gt;=C10,'Input Variables'!$E$11&lt;=D10),1,0))</f>
        <v/>
      </c>
      <c r="AB10" s="20" t="str">
        <f>IF(OR(C10="",D10=""),"",IF(AND('Input Variables'!$E$12&gt;=C10,'Input Variables'!$E$12&lt;=D10),1,0))</f>
        <v/>
      </c>
      <c r="AC10" s="20" t="str">
        <f>IF(OR(C10="",D10=""),"",IF(AND('Input Variables'!$E$13&gt;=C10,'Input Variables'!$E$13&lt;=D10),1,0))</f>
        <v/>
      </c>
      <c r="AD10" s="20" t="str">
        <f>IF(OR(C10="",D10=""),"",IF(AND('Input Variables'!$E$14&gt;=C10,'Input Variables'!$E$14&lt;=D10),1,0))</f>
        <v/>
      </c>
      <c r="AE10" s="20" t="str">
        <f>IF(OR(C10="",D10=""),"",IF(AND('Input Variables'!$E$15&gt;=C10,'Input Variables'!$E$15&lt;=D10),1,0))</f>
        <v/>
      </c>
      <c r="AF10" s="20" t="str">
        <f>IF(OR(C10="",D10=""),"",IF(AND('Input Variables'!$E$16&gt;=C10,'Input Variables'!$E$16&lt;=D10),1,0))</f>
        <v/>
      </c>
      <c r="AG10" s="20" t="str">
        <f>IF(OR(C10="",D10=""),"",IF(AND('Input Variables'!$E$17&gt;=C10,'Input Variables'!$E$17&lt;=D10),1,0))</f>
        <v/>
      </c>
      <c r="AH10" s="20" t="str">
        <f>IF(OR(C10="",D10=""),"",IF(AND('Input Variables'!$E$18&gt;=C10,'Input Variables'!$E$18&lt;=D10),1,0))</f>
        <v/>
      </c>
      <c r="AI10" s="20" t="str">
        <f>IF(OR(C10="",D10=""),"",IF(AND('Input Variables'!$E$19&gt;=C10,'Input Variables'!$E$19&lt;=D10),1,0))</f>
        <v/>
      </c>
      <c r="AJ10" s="20">
        <f t="shared" si="8"/>
        <v>0</v>
      </c>
    </row>
    <row r="11" spans="2:36" x14ac:dyDescent="0.25">
      <c r="B11" s="36"/>
      <c r="C11" s="37"/>
      <c r="D11" s="37"/>
      <c r="E11" s="38"/>
      <c r="F11" s="39"/>
      <c r="G11" s="39"/>
      <c r="H11" s="39"/>
      <c r="I11" s="31" t="str">
        <f t="shared" si="4"/>
        <v/>
      </c>
      <c r="J11" s="31" t="str">
        <f>IF(W11="", "", IF(V11="Hours", (W11*('Input Variables'!$E$3/5))*U11*T11, W11*U11*T11))</f>
        <v/>
      </c>
      <c r="K11" s="31" t="str">
        <f>IF(OR(W11="", C11="",D11=""), "", IF(V11="Hours", (AJ11*('Input Variables'!$E$3/5))*U11, AJ11*U11))</f>
        <v/>
      </c>
      <c r="L11" s="31" t="str">
        <f>IF(OR(E11="",G11="",S11=""),"",IF(AND(G11="Yes",V11="Hours"),('Input Variables'!$E$8*('Input Variables'!$E$3/5))*U11*T11,IF(G11="Yes",'Input Variables'!$E$8*U11*T11,0)))</f>
        <v/>
      </c>
      <c r="M11" s="32" t="str">
        <f t="shared" si="0"/>
        <v/>
      </c>
      <c r="N11" s="38"/>
      <c r="O11" s="38"/>
      <c r="P11" s="34" t="str">
        <f t="shared" si="1"/>
        <v/>
      </c>
      <c r="Q11" s="20" t="str">
        <f t="shared" si="2"/>
        <v/>
      </c>
      <c r="R11" s="20" t="str">
        <f t="shared" si="5"/>
        <v/>
      </c>
      <c r="S11" s="20" t="str">
        <f t="shared" si="6"/>
        <v/>
      </c>
      <c r="T11" s="20">
        <f t="shared" si="7"/>
        <v>0</v>
      </c>
      <c r="U11" s="20">
        <f>E11/'Input Variables'!$E$3</f>
        <v>0</v>
      </c>
      <c r="V11" s="20" t="str">
        <f t="shared" si="3"/>
        <v>Days</v>
      </c>
      <c r="W11" s="20" t="str">
        <f>IF(OR(F11="",E11="",S11=""),"",IF(F11='Input Variables'!$E$4,'Input Variables'!$E$6,IF(F11='Input Variables'!$E$5,'Input Variables'!$E$7)))</f>
        <v/>
      </c>
      <c r="X11" s="20" t="str">
        <f>IF(W11="", "", IF(V11="Hours", (W11*'Input Variables'!$E$3/5)*U11, W11*U11))</f>
        <v/>
      </c>
      <c r="Y11" s="20" t="str">
        <f>IF(OR(C11="",D11=""),"",IF(AND('Input Variables'!$E$9&gt;=C11,'Input Variables'!$E$9&lt;=D11),1,0))</f>
        <v/>
      </c>
      <c r="Z11" s="20" t="str">
        <f>IF(OR(C11="",D11=""),"",IF(AND('Input Variables'!$E$10&gt;=C11,'Input Variables'!$E$10&lt;=D11),1,0))</f>
        <v/>
      </c>
      <c r="AA11" s="20" t="str">
        <f>IF(OR(C11="",D11=""),"",IF(AND('Input Variables'!$E$11&gt;=C11,'Input Variables'!$E$11&lt;=D11),1,0))</f>
        <v/>
      </c>
      <c r="AB11" s="20" t="str">
        <f>IF(OR(C11="",D11=""),"",IF(AND('Input Variables'!$E$12&gt;=C11,'Input Variables'!$E$12&lt;=D11),1,0))</f>
        <v/>
      </c>
      <c r="AC11" s="20" t="str">
        <f>IF(OR(C11="",D11=""),"",IF(AND('Input Variables'!$E$13&gt;=C11,'Input Variables'!$E$13&lt;=D11),1,0))</f>
        <v/>
      </c>
      <c r="AD11" s="20" t="str">
        <f>IF(OR(C11="",D11=""),"",IF(AND('Input Variables'!$E$14&gt;=C11,'Input Variables'!$E$14&lt;=D11),1,0))</f>
        <v/>
      </c>
      <c r="AE11" s="20" t="str">
        <f>IF(OR(C11="",D11=""),"",IF(AND('Input Variables'!$E$15&gt;=C11,'Input Variables'!$E$15&lt;=D11),1,0))</f>
        <v/>
      </c>
      <c r="AF11" s="20" t="str">
        <f>IF(OR(C11="",D11=""),"",IF(AND('Input Variables'!$E$16&gt;=C11,'Input Variables'!$E$16&lt;=D11),1,0))</f>
        <v/>
      </c>
      <c r="AG11" s="20" t="str">
        <f>IF(OR(C11="",D11=""),"",IF(AND('Input Variables'!$E$17&gt;=C11,'Input Variables'!$E$17&lt;=D11),1,0))</f>
        <v/>
      </c>
      <c r="AH11" s="20" t="str">
        <f>IF(OR(C11="",D11=""),"",IF(AND('Input Variables'!$E$18&gt;=C11,'Input Variables'!$E$18&lt;=D11),1,0))</f>
        <v/>
      </c>
      <c r="AI11" s="20" t="str">
        <f>IF(OR(C11="",D11=""),"",IF(AND('Input Variables'!$E$19&gt;=C11,'Input Variables'!$E$19&lt;=D11),1,0))</f>
        <v/>
      </c>
      <c r="AJ11" s="20">
        <f t="shared" si="8"/>
        <v>0</v>
      </c>
    </row>
    <row r="12" spans="2:36" x14ac:dyDescent="0.25">
      <c r="B12" s="36"/>
      <c r="C12" s="37"/>
      <c r="D12" s="37"/>
      <c r="E12" s="38"/>
      <c r="F12" s="39"/>
      <c r="G12" s="39"/>
      <c r="H12" s="39"/>
      <c r="I12" s="31" t="str">
        <f t="shared" si="4"/>
        <v/>
      </c>
      <c r="J12" s="31" t="str">
        <f>IF(W12="", "", IF(V12="Hours", (W12*('Input Variables'!$E$3/5))*U12*T12, W12*U12*T12))</f>
        <v/>
      </c>
      <c r="K12" s="31" t="str">
        <f>IF(OR(W12="", C12="",D12=""), "", IF(V12="Hours", (AJ12*('Input Variables'!$E$3/5))*U12, AJ12*U12))</f>
        <v/>
      </c>
      <c r="L12" s="31" t="str">
        <f>IF(OR(E12="",G12="",S12=""),"",IF(AND(G12="Yes",V12="Hours"),('Input Variables'!$E$8*('Input Variables'!$E$3/5))*U12*T12,IF(G12="Yes",'Input Variables'!$E$8*U12*T12,0)))</f>
        <v/>
      </c>
      <c r="M12" s="32" t="str">
        <f t="shared" si="0"/>
        <v/>
      </c>
      <c r="N12" s="38"/>
      <c r="O12" s="38"/>
      <c r="P12" s="34" t="str">
        <f t="shared" si="1"/>
        <v/>
      </c>
      <c r="Q12" s="20" t="str">
        <f t="shared" si="2"/>
        <v/>
      </c>
      <c r="R12" s="20" t="str">
        <f t="shared" si="5"/>
        <v/>
      </c>
      <c r="S12" s="20" t="str">
        <f t="shared" si="6"/>
        <v/>
      </c>
      <c r="T12" s="20">
        <f t="shared" si="7"/>
        <v>0</v>
      </c>
      <c r="U12" s="20">
        <f>E12/'Input Variables'!$E$3</f>
        <v>0</v>
      </c>
      <c r="V12" s="20" t="str">
        <f t="shared" si="3"/>
        <v>Days</v>
      </c>
      <c r="W12" s="20" t="str">
        <f>IF(OR(F12="",E12="",S12=""),"",IF(F12='Input Variables'!$E$4,'Input Variables'!$E$6,IF(F12='Input Variables'!$E$5,'Input Variables'!$E$7)))</f>
        <v/>
      </c>
      <c r="X12" s="20" t="str">
        <f>IF(W12="", "", IF(V12="Hours", (W12*'Input Variables'!$E$3/5)*U12, W12*U12))</f>
        <v/>
      </c>
      <c r="Y12" s="20" t="str">
        <f>IF(OR(C12="",D12=""),"",IF(AND('Input Variables'!$E$9&gt;=C12,'Input Variables'!$E$9&lt;=D12),1,0))</f>
        <v/>
      </c>
      <c r="Z12" s="20" t="str">
        <f>IF(OR(C12="",D12=""),"",IF(AND('Input Variables'!$E$10&gt;=C12,'Input Variables'!$E$10&lt;=D12),1,0))</f>
        <v/>
      </c>
      <c r="AA12" s="20" t="str">
        <f>IF(OR(C12="",D12=""),"",IF(AND('Input Variables'!$E$11&gt;=C12,'Input Variables'!$E$11&lt;=D12),1,0))</f>
        <v/>
      </c>
      <c r="AB12" s="20" t="str">
        <f>IF(OR(C12="",D12=""),"",IF(AND('Input Variables'!$E$12&gt;=C12,'Input Variables'!$E$12&lt;=D12),1,0))</f>
        <v/>
      </c>
      <c r="AC12" s="20" t="str">
        <f>IF(OR(C12="",D12=""),"",IF(AND('Input Variables'!$E$13&gt;=C12,'Input Variables'!$E$13&lt;=D12),1,0))</f>
        <v/>
      </c>
      <c r="AD12" s="20" t="str">
        <f>IF(OR(C12="",D12=""),"",IF(AND('Input Variables'!$E$14&gt;=C12,'Input Variables'!$E$14&lt;=D12),1,0))</f>
        <v/>
      </c>
      <c r="AE12" s="20" t="str">
        <f>IF(OR(C12="",D12=""),"",IF(AND('Input Variables'!$E$15&gt;=C12,'Input Variables'!$E$15&lt;=D12),1,0))</f>
        <v/>
      </c>
      <c r="AF12" s="20" t="str">
        <f>IF(OR(C12="",D12=""),"",IF(AND('Input Variables'!$E$16&gt;=C12,'Input Variables'!$E$16&lt;=D12),1,0))</f>
        <v/>
      </c>
      <c r="AG12" s="20" t="str">
        <f>IF(OR(C12="",D12=""),"",IF(AND('Input Variables'!$E$17&gt;=C12,'Input Variables'!$E$17&lt;=D12),1,0))</f>
        <v/>
      </c>
      <c r="AH12" s="20" t="str">
        <f>IF(OR(C12="",D12=""),"",IF(AND('Input Variables'!$E$18&gt;=C12,'Input Variables'!$E$18&lt;=D12),1,0))</f>
        <v/>
      </c>
      <c r="AI12" s="20" t="str">
        <f>IF(OR(C12="",D12=""),"",IF(AND('Input Variables'!$E$19&gt;=C12,'Input Variables'!$E$19&lt;=D12),1,0))</f>
        <v/>
      </c>
      <c r="AJ12" s="20">
        <f t="shared" si="8"/>
        <v>0</v>
      </c>
    </row>
    <row r="13" spans="2:36" x14ac:dyDescent="0.25">
      <c r="B13" s="36"/>
      <c r="C13" s="37"/>
      <c r="D13" s="37"/>
      <c r="E13" s="38"/>
      <c r="F13" s="39"/>
      <c r="G13" s="39"/>
      <c r="H13" s="39"/>
      <c r="I13" s="31" t="str">
        <f t="shared" si="4"/>
        <v/>
      </c>
      <c r="J13" s="31" t="str">
        <f>IF(W13="", "", IF(V13="Hours", (W13*('Input Variables'!$E$3/5))*U13*T13, W13*U13*T13))</f>
        <v/>
      </c>
      <c r="K13" s="31" t="str">
        <f>IF(OR(W13="", C13="",D13=""), "", IF(V13="Hours", (AJ13*('Input Variables'!$E$3/5))*U13, AJ13*U13))</f>
        <v/>
      </c>
      <c r="L13" s="31" t="str">
        <f>IF(OR(E13="",G13="",S13=""),"",IF(AND(G13="Yes",V13="Hours"),('Input Variables'!$E$8*('Input Variables'!$E$3/5))*U13*T13,IF(G13="Yes",'Input Variables'!$E$8*U13*T13,0)))</f>
        <v/>
      </c>
      <c r="M13" s="32" t="str">
        <f t="shared" si="0"/>
        <v/>
      </c>
      <c r="N13" s="38"/>
      <c r="O13" s="38"/>
      <c r="P13" s="34" t="str">
        <f t="shared" si="1"/>
        <v/>
      </c>
      <c r="Q13" s="20" t="str">
        <f t="shared" si="2"/>
        <v/>
      </c>
      <c r="R13" s="20" t="str">
        <f t="shared" si="5"/>
        <v/>
      </c>
      <c r="S13" s="20" t="str">
        <f t="shared" si="6"/>
        <v/>
      </c>
      <c r="T13" s="20">
        <f t="shared" si="7"/>
        <v>0</v>
      </c>
      <c r="U13" s="20">
        <f>E13/'Input Variables'!$E$3</f>
        <v>0</v>
      </c>
      <c r="V13" s="20" t="str">
        <f t="shared" si="3"/>
        <v>Days</v>
      </c>
      <c r="W13" s="20" t="str">
        <f>IF(OR(F13="",E13="",S13=""),"",IF(F13='Input Variables'!$E$4,'Input Variables'!$E$6,IF(F13='Input Variables'!$E$5,'Input Variables'!$E$7)))</f>
        <v/>
      </c>
      <c r="X13" s="20" t="str">
        <f>IF(W13="", "", IF(V13="Hours", (W13*'Input Variables'!$E$3/5)*U13, W13*U13))</f>
        <v/>
      </c>
      <c r="Y13" s="20" t="str">
        <f>IF(OR(C13="",D13=""),"",IF(AND('Input Variables'!$E$9&gt;=C13,'Input Variables'!$E$9&lt;=D13),1,0))</f>
        <v/>
      </c>
      <c r="Z13" s="20" t="str">
        <f>IF(OR(C13="",D13=""),"",IF(AND('Input Variables'!$E$10&gt;=C13,'Input Variables'!$E$10&lt;=D13),1,0))</f>
        <v/>
      </c>
      <c r="AA13" s="20" t="str">
        <f>IF(OR(C13="",D13=""),"",IF(AND('Input Variables'!$E$11&gt;=C13,'Input Variables'!$E$11&lt;=D13),1,0))</f>
        <v/>
      </c>
      <c r="AB13" s="20" t="str">
        <f>IF(OR(C13="",D13=""),"",IF(AND('Input Variables'!$E$12&gt;=C13,'Input Variables'!$E$12&lt;=D13),1,0))</f>
        <v/>
      </c>
      <c r="AC13" s="20" t="str">
        <f>IF(OR(C13="",D13=""),"",IF(AND('Input Variables'!$E$13&gt;=C13,'Input Variables'!$E$13&lt;=D13),1,0))</f>
        <v/>
      </c>
      <c r="AD13" s="20" t="str">
        <f>IF(OR(C13="",D13=""),"",IF(AND('Input Variables'!$E$14&gt;=C13,'Input Variables'!$E$14&lt;=D13),1,0))</f>
        <v/>
      </c>
      <c r="AE13" s="20" t="str">
        <f>IF(OR(C13="",D13=""),"",IF(AND('Input Variables'!$E$15&gt;=C13,'Input Variables'!$E$15&lt;=D13),1,0))</f>
        <v/>
      </c>
      <c r="AF13" s="20" t="str">
        <f>IF(OR(C13="",D13=""),"",IF(AND('Input Variables'!$E$16&gt;=C13,'Input Variables'!$E$16&lt;=D13),1,0))</f>
        <v/>
      </c>
      <c r="AG13" s="20" t="str">
        <f>IF(OR(C13="",D13=""),"",IF(AND('Input Variables'!$E$17&gt;=C13,'Input Variables'!$E$17&lt;=D13),1,0))</f>
        <v/>
      </c>
      <c r="AH13" s="20" t="str">
        <f>IF(OR(C13="",D13=""),"",IF(AND('Input Variables'!$E$18&gt;=C13,'Input Variables'!$E$18&lt;=D13),1,0))</f>
        <v/>
      </c>
      <c r="AI13" s="20" t="str">
        <f>IF(OR(C13="",D13=""),"",IF(AND('Input Variables'!$E$19&gt;=C13,'Input Variables'!$E$19&lt;=D13),1,0))</f>
        <v/>
      </c>
      <c r="AJ13" s="20">
        <f t="shared" si="8"/>
        <v>0</v>
      </c>
    </row>
    <row r="14" spans="2:36" x14ac:dyDescent="0.25">
      <c r="B14" s="36"/>
      <c r="C14" s="37"/>
      <c r="D14" s="37"/>
      <c r="E14" s="38"/>
      <c r="F14" s="39"/>
      <c r="G14" s="39"/>
      <c r="H14" s="39"/>
      <c r="I14" s="31" t="str">
        <f t="shared" si="4"/>
        <v/>
      </c>
      <c r="J14" s="31" t="str">
        <f>IF(W14="", "", IF(V14="Hours", (W14*('Input Variables'!$E$3/5))*U14*T14, W14*U14*T14))</f>
        <v/>
      </c>
      <c r="K14" s="31" t="str">
        <f>IF(OR(W14="", C14="",D14=""), "", IF(V14="Hours", (AJ14*('Input Variables'!$E$3/5))*U14, AJ14*U14))</f>
        <v/>
      </c>
      <c r="L14" s="31" t="str">
        <f>IF(OR(E14="",G14="",S14=""),"",IF(AND(G14="Yes",V14="Hours"),('Input Variables'!$E$8*('Input Variables'!$E$3/5))*U14*T14,IF(G14="Yes",'Input Variables'!$E$8*U14*T14,0)))</f>
        <v/>
      </c>
      <c r="M14" s="32" t="str">
        <f t="shared" si="0"/>
        <v/>
      </c>
      <c r="N14" s="38"/>
      <c r="O14" s="38"/>
      <c r="P14" s="34" t="str">
        <f t="shared" si="1"/>
        <v/>
      </c>
      <c r="Q14" s="20" t="str">
        <f t="shared" si="2"/>
        <v/>
      </c>
      <c r="R14" s="20" t="str">
        <f t="shared" si="5"/>
        <v/>
      </c>
      <c r="S14" s="20" t="str">
        <f t="shared" si="6"/>
        <v/>
      </c>
      <c r="T14" s="20">
        <f t="shared" si="7"/>
        <v>0</v>
      </c>
      <c r="U14" s="20">
        <f>E14/'Input Variables'!$E$3</f>
        <v>0</v>
      </c>
      <c r="V14" s="20" t="str">
        <f t="shared" si="3"/>
        <v>Days</v>
      </c>
      <c r="W14" s="20" t="str">
        <f>IF(OR(F14="",E14="",S14=""),"",IF(F14='Input Variables'!$E$4,'Input Variables'!$E$6,IF(F14='Input Variables'!$E$5,'Input Variables'!$E$7)))</f>
        <v/>
      </c>
      <c r="X14" s="20" t="str">
        <f>IF(W14="", "", IF(V14="Hours", (W14*'Input Variables'!$E$3/5)*U14, W14*U14))</f>
        <v/>
      </c>
      <c r="Y14" s="20" t="str">
        <f>IF(OR(C14="",D14=""),"",IF(AND('Input Variables'!$E$9&gt;=C14,'Input Variables'!$E$9&lt;=D14),1,0))</f>
        <v/>
      </c>
      <c r="Z14" s="20" t="str">
        <f>IF(OR(C14="",D14=""),"",IF(AND('Input Variables'!$E$10&gt;=C14,'Input Variables'!$E$10&lt;=D14),1,0))</f>
        <v/>
      </c>
      <c r="AA14" s="20" t="str">
        <f>IF(OR(C14="",D14=""),"",IF(AND('Input Variables'!$E$11&gt;=C14,'Input Variables'!$E$11&lt;=D14),1,0))</f>
        <v/>
      </c>
      <c r="AB14" s="20" t="str">
        <f>IF(OR(C14="",D14=""),"",IF(AND('Input Variables'!$E$12&gt;=C14,'Input Variables'!$E$12&lt;=D14),1,0))</f>
        <v/>
      </c>
      <c r="AC14" s="20" t="str">
        <f>IF(OR(C14="",D14=""),"",IF(AND('Input Variables'!$E$13&gt;=C14,'Input Variables'!$E$13&lt;=D14),1,0))</f>
        <v/>
      </c>
      <c r="AD14" s="20" t="str">
        <f>IF(OR(C14="",D14=""),"",IF(AND('Input Variables'!$E$14&gt;=C14,'Input Variables'!$E$14&lt;=D14),1,0))</f>
        <v/>
      </c>
      <c r="AE14" s="20" t="str">
        <f>IF(OR(C14="",D14=""),"",IF(AND('Input Variables'!$E$15&gt;=C14,'Input Variables'!$E$15&lt;=D14),1,0))</f>
        <v/>
      </c>
      <c r="AF14" s="20" t="str">
        <f>IF(OR(C14="",D14=""),"",IF(AND('Input Variables'!$E$16&gt;=C14,'Input Variables'!$E$16&lt;=D14),1,0))</f>
        <v/>
      </c>
      <c r="AG14" s="20" t="str">
        <f>IF(OR(C14="",D14=""),"",IF(AND('Input Variables'!$E$17&gt;=C14,'Input Variables'!$E$17&lt;=D14),1,0))</f>
        <v/>
      </c>
      <c r="AH14" s="20" t="str">
        <f>IF(OR(C14="",D14=""),"",IF(AND('Input Variables'!$E$18&gt;=C14,'Input Variables'!$E$18&lt;=D14),1,0))</f>
        <v/>
      </c>
      <c r="AI14" s="20" t="str">
        <f>IF(OR(C14="",D14=""),"",IF(AND('Input Variables'!$E$19&gt;=C14,'Input Variables'!$E$19&lt;=D14),1,0))</f>
        <v/>
      </c>
      <c r="AJ14" s="20">
        <f t="shared" si="8"/>
        <v>0</v>
      </c>
    </row>
    <row r="15" spans="2:36" x14ac:dyDescent="0.25">
      <c r="B15" s="36"/>
      <c r="C15" s="37"/>
      <c r="D15" s="37"/>
      <c r="E15" s="38"/>
      <c r="F15" s="39"/>
      <c r="G15" s="39"/>
      <c r="H15" s="39"/>
      <c r="I15" s="31" t="str">
        <f t="shared" si="4"/>
        <v/>
      </c>
      <c r="J15" s="31" t="str">
        <f>IF(W15="", "", IF(V15="Hours", (W15*('Input Variables'!$E$3/5))*U15*T15, W15*U15*T15))</f>
        <v/>
      </c>
      <c r="K15" s="31" t="str">
        <f>IF(OR(W15="", C15="",D15=""), "", IF(V15="Hours", (AJ15*('Input Variables'!$E$3/5))*U15, AJ15*U15))</f>
        <v/>
      </c>
      <c r="L15" s="31" t="str">
        <f>IF(OR(E15="",G15="",S15=""),"",IF(AND(G15="Yes",V15="Hours"),('Input Variables'!$E$8*('Input Variables'!$E$3/5))*U15*T15,IF(G15="Yes",'Input Variables'!$E$8*U15*T15,0)))</f>
        <v/>
      </c>
      <c r="M15" s="32" t="str">
        <f t="shared" si="0"/>
        <v/>
      </c>
      <c r="N15" s="38"/>
      <c r="O15" s="38"/>
      <c r="P15" s="34" t="str">
        <f t="shared" si="1"/>
        <v/>
      </c>
      <c r="Q15" s="20" t="str">
        <f t="shared" si="2"/>
        <v/>
      </c>
      <c r="R15" s="20" t="str">
        <f t="shared" si="5"/>
        <v/>
      </c>
      <c r="S15" s="20" t="str">
        <f t="shared" si="6"/>
        <v/>
      </c>
      <c r="T15" s="20">
        <f t="shared" si="7"/>
        <v>0</v>
      </c>
      <c r="U15" s="20">
        <f>E15/'Input Variables'!$E$3</f>
        <v>0</v>
      </c>
      <c r="V15" s="20" t="str">
        <f t="shared" si="3"/>
        <v>Days</v>
      </c>
      <c r="W15" s="20" t="str">
        <f>IF(OR(F15="",E15="",S15=""),"",IF(F15='Input Variables'!$E$4,'Input Variables'!$E$6,IF(F15='Input Variables'!$E$5,'Input Variables'!$E$7)))</f>
        <v/>
      </c>
      <c r="X15" s="20" t="str">
        <f>IF(W15="", "", IF(V15="Hours", (W15*'Input Variables'!$E$3/5)*U15, W15*U15))</f>
        <v/>
      </c>
      <c r="Y15" s="20" t="str">
        <f>IF(OR(C15="",D15=""),"",IF(AND('Input Variables'!$E$9&gt;=C15,'Input Variables'!$E$9&lt;=D15),1,0))</f>
        <v/>
      </c>
      <c r="Z15" s="20" t="str">
        <f>IF(OR(C15="",D15=""),"",IF(AND('Input Variables'!$E$10&gt;=C15,'Input Variables'!$E$10&lt;=D15),1,0))</f>
        <v/>
      </c>
      <c r="AA15" s="20" t="str">
        <f>IF(OR(C15="",D15=""),"",IF(AND('Input Variables'!$E$11&gt;=C15,'Input Variables'!$E$11&lt;=D15),1,0))</f>
        <v/>
      </c>
      <c r="AB15" s="20" t="str">
        <f>IF(OR(C15="",D15=""),"",IF(AND('Input Variables'!$E$12&gt;=C15,'Input Variables'!$E$12&lt;=D15),1,0))</f>
        <v/>
      </c>
      <c r="AC15" s="20" t="str">
        <f>IF(OR(C15="",D15=""),"",IF(AND('Input Variables'!$E$13&gt;=C15,'Input Variables'!$E$13&lt;=D15),1,0))</f>
        <v/>
      </c>
      <c r="AD15" s="20" t="str">
        <f>IF(OR(C15="",D15=""),"",IF(AND('Input Variables'!$E$14&gt;=C15,'Input Variables'!$E$14&lt;=D15),1,0))</f>
        <v/>
      </c>
      <c r="AE15" s="20" t="str">
        <f>IF(OR(C15="",D15=""),"",IF(AND('Input Variables'!$E$15&gt;=C15,'Input Variables'!$E$15&lt;=D15),1,0))</f>
        <v/>
      </c>
      <c r="AF15" s="20" t="str">
        <f>IF(OR(C15="",D15=""),"",IF(AND('Input Variables'!$E$16&gt;=C15,'Input Variables'!$E$16&lt;=D15),1,0))</f>
        <v/>
      </c>
      <c r="AG15" s="20" t="str">
        <f>IF(OR(C15="",D15=""),"",IF(AND('Input Variables'!$E$17&gt;=C15,'Input Variables'!$E$17&lt;=D15),1,0))</f>
        <v/>
      </c>
      <c r="AH15" s="20" t="str">
        <f>IF(OR(C15="",D15=""),"",IF(AND('Input Variables'!$E$18&gt;=C15,'Input Variables'!$E$18&lt;=D15),1,0))</f>
        <v/>
      </c>
      <c r="AI15" s="20" t="str">
        <f>IF(OR(C15="",D15=""),"",IF(AND('Input Variables'!$E$19&gt;=C15,'Input Variables'!$E$19&lt;=D15),1,0))</f>
        <v/>
      </c>
      <c r="AJ15" s="20">
        <f t="shared" si="8"/>
        <v>0</v>
      </c>
    </row>
    <row r="16" spans="2:36" x14ac:dyDescent="0.25">
      <c r="B16" s="36"/>
      <c r="C16" s="37"/>
      <c r="D16" s="37"/>
      <c r="E16" s="38"/>
      <c r="F16" s="39"/>
      <c r="G16" s="39"/>
      <c r="H16" s="39"/>
      <c r="I16" s="31" t="str">
        <f t="shared" si="4"/>
        <v/>
      </c>
      <c r="J16" s="31" t="str">
        <f>IF(W16="", "", IF(V16="Hours", (W16*('Input Variables'!$E$3/5))*U16*T16, W16*U16*T16))</f>
        <v/>
      </c>
      <c r="K16" s="31" t="str">
        <f>IF(OR(W16="", C16="",D16=""), "", IF(V16="Hours", (AJ16*('Input Variables'!$E$3/5))*U16, AJ16*U16))</f>
        <v/>
      </c>
      <c r="L16" s="31" t="str">
        <f>IF(OR(E16="",G16="",S16=""),"",IF(AND(G16="Yes",V16="Hours"),('Input Variables'!$E$8*('Input Variables'!$E$3/5))*U16*T16,IF(G16="Yes",'Input Variables'!$E$8*U16*T16,0)))</f>
        <v/>
      </c>
      <c r="M16" s="32" t="str">
        <f t="shared" si="0"/>
        <v/>
      </c>
      <c r="N16" s="38"/>
      <c r="O16" s="38"/>
      <c r="P16" s="34" t="str">
        <f t="shared" si="1"/>
        <v/>
      </c>
      <c r="Q16" s="20" t="str">
        <f t="shared" si="2"/>
        <v/>
      </c>
      <c r="R16" s="20" t="str">
        <f t="shared" si="5"/>
        <v/>
      </c>
      <c r="S16" s="20" t="str">
        <f t="shared" si="6"/>
        <v/>
      </c>
      <c r="T16" s="20">
        <f t="shared" si="7"/>
        <v>0</v>
      </c>
      <c r="U16" s="20">
        <f>E16/'Input Variables'!$E$3</f>
        <v>0</v>
      </c>
      <c r="V16" s="20" t="str">
        <f t="shared" si="3"/>
        <v>Days</v>
      </c>
      <c r="W16" s="20" t="str">
        <f>IF(OR(F16="",E16="",S16=""),"",IF(F16='Input Variables'!$E$4,'Input Variables'!$E$6,IF(F16='Input Variables'!$E$5,'Input Variables'!$E$7)))</f>
        <v/>
      </c>
      <c r="X16" s="20" t="str">
        <f>IF(W16="", "", IF(V16="Hours", (W16*'Input Variables'!$E$3/5)*U16, W16*U16))</f>
        <v/>
      </c>
      <c r="Y16" s="20" t="str">
        <f>IF(OR(C16="",D16=""),"",IF(AND('Input Variables'!$E$9&gt;=C16,'Input Variables'!$E$9&lt;=D16),1,0))</f>
        <v/>
      </c>
      <c r="Z16" s="20" t="str">
        <f>IF(OR(C16="",D16=""),"",IF(AND('Input Variables'!$E$10&gt;=C16,'Input Variables'!$E$10&lt;=D16),1,0))</f>
        <v/>
      </c>
      <c r="AA16" s="20" t="str">
        <f>IF(OR(C16="",D16=""),"",IF(AND('Input Variables'!$E$11&gt;=C16,'Input Variables'!$E$11&lt;=D16),1,0))</f>
        <v/>
      </c>
      <c r="AB16" s="20" t="str">
        <f>IF(OR(C16="",D16=""),"",IF(AND('Input Variables'!$E$12&gt;=C16,'Input Variables'!$E$12&lt;=D16),1,0))</f>
        <v/>
      </c>
      <c r="AC16" s="20" t="str">
        <f>IF(OR(C16="",D16=""),"",IF(AND('Input Variables'!$E$13&gt;=C16,'Input Variables'!$E$13&lt;=D16),1,0))</f>
        <v/>
      </c>
      <c r="AD16" s="20" t="str">
        <f>IF(OR(C16="",D16=""),"",IF(AND('Input Variables'!$E$14&gt;=C16,'Input Variables'!$E$14&lt;=D16),1,0))</f>
        <v/>
      </c>
      <c r="AE16" s="20" t="str">
        <f>IF(OR(C16="",D16=""),"",IF(AND('Input Variables'!$E$15&gt;=C16,'Input Variables'!$E$15&lt;=D16),1,0))</f>
        <v/>
      </c>
      <c r="AF16" s="20" t="str">
        <f>IF(OR(C16="",D16=""),"",IF(AND('Input Variables'!$E$16&gt;=C16,'Input Variables'!$E$16&lt;=D16),1,0))</f>
        <v/>
      </c>
      <c r="AG16" s="20" t="str">
        <f>IF(OR(C16="",D16=""),"",IF(AND('Input Variables'!$E$17&gt;=C16,'Input Variables'!$E$17&lt;=D16),1,0))</f>
        <v/>
      </c>
      <c r="AH16" s="20" t="str">
        <f>IF(OR(C16="",D16=""),"",IF(AND('Input Variables'!$E$18&gt;=C16,'Input Variables'!$E$18&lt;=D16),1,0))</f>
        <v/>
      </c>
      <c r="AI16" s="20" t="str">
        <f>IF(OR(C16="",D16=""),"",IF(AND('Input Variables'!$E$19&gt;=C16,'Input Variables'!$E$19&lt;=D16),1,0))</f>
        <v/>
      </c>
      <c r="AJ16" s="20">
        <f t="shared" si="8"/>
        <v>0</v>
      </c>
    </row>
    <row r="17" spans="2:36" x14ac:dyDescent="0.25">
      <c r="B17" s="36"/>
      <c r="C17" s="37"/>
      <c r="D17" s="37"/>
      <c r="E17" s="38"/>
      <c r="F17" s="39"/>
      <c r="G17" s="39"/>
      <c r="H17" s="39"/>
      <c r="I17" s="31" t="str">
        <f t="shared" si="4"/>
        <v/>
      </c>
      <c r="J17" s="31" t="str">
        <f>IF(W17="", "", IF(V17="Hours", (W17*('Input Variables'!$E$3/5))*U17*T17, W17*U17*T17))</f>
        <v/>
      </c>
      <c r="K17" s="31" t="str">
        <f>IF(OR(W17="", C17="",D17=""), "", IF(V17="Hours", (AJ17*('Input Variables'!$E$3/5))*U17, AJ17*U17))</f>
        <v/>
      </c>
      <c r="L17" s="31" t="str">
        <f>IF(OR(E17="",G17="",S17=""),"",IF(AND(G17="Yes",V17="Hours"),('Input Variables'!$E$8*('Input Variables'!$E$3/5))*U17*T17,IF(G17="Yes",'Input Variables'!$E$8*U17*T17,0)))</f>
        <v/>
      </c>
      <c r="M17" s="32" t="str">
        <f t="shared" si="0"/>
        <v/>
      </c>
      <c r="N17" s="38"/>
      <c r="O17" s="38"/>
      <c r="P17" s="34" t="str">
        <f t="shared" si="1"/>
        <v/>
      </c>
      <c r="Q17" s="20" t="str">
        <f t="shared" si="2"/>
        <v/>
      </c>
      <c r="R17" s="20" t="str">
        <f t="shared" si="5"/>
        <v/>
      </c>
      <c r="S17" s="20" t="str">
        <f t="shared" si="6"/>
        <v/>
      </c>
      <c r="T17" s="20">
        <f t="shared" si="7"/>
        <v>0</v>
      </c>
      <c r="U17" s="20">
        <f>E17/'Input Variables'!$E$3</f>
        <v>0</v>
      </c>
      <c r="V17" s="20" t="str">
        <f t="shared" si="3"/>
        <v>Days</v>
      </c>
      <c r="W17" s="20" t="str">
        <f>IF(OR(F17="",E17="",S17=""),"",IF(F17='Input Variables'!$E$4,'Input Variables'!$E$6,IF(F17='Input Variables'!$E$5,'Input Variables'!$E$7)))</f>
        <v/>
      </c>
      <c r="X17" s="20" t="str">
        <f>IF(W17="", "", IF(V17="Hours", (W17*'Input Variables'!$E$3/5)*U17, W17*U17))</f>
        <v/>
      </c>
      <c r="Y17" s="20" t="str">
        <f>IF(OR(C17="",D17=""),"",IF(AND('Input Variables'!$E$9&gt;=C17,'Input Variables'!$E$9&lt;=D17),1,0))</f>
        <v/>
      </c>
      <c r="Z17" s="20" t="str">
        <f>IF(OR(C17="",D17=""),"",IF(AND('Input Variables'!$E$10&gt;=C17,'Input Variables'!$E$10&lt;=D17),1,0))</f>
        <v/>
      </c>
      <c r="AA17" s="20" t="str">
        <f>IF(OR(C17="",D17=""),"",IF(AND('Input Variables'!$E$11&gt;=C17,'Input Variables'!$E$11&lt;=D17),1,0))</f>
        <v/>
      </c>
      <c r="AB17" s="20" t="str">
        <f>IF(OR(C17="",D17=""),"",IF(AND('Input Variables'!$E$12&gt;=C17,'Input Variables'!$E$12&lt;=D17),1,0))</f>
        <v/>
      </c>
      <c r="AC17" s="20" t="str">
        <f>IF(OR(C17="",D17=""),"",IF(AND('Input Variables'!$E$13&gt;=C17,'Input Variables'!$E$13&lt;=D17),1,0))</f>
        <v/>
      </c>
      <c r="AD17" s="20" t="str">
        <f>IF(OR(C17="",D17=""),"",IF(AND('Input Variables'!$E$14&gt;=C17,'Input Variables'!$E$14&lt;=D17),1,0))</f>
        <v/>
      </c>
      <c r="AE17" s="20" t="str">
        <f>IF(OR(C17="",D17=""),"",IF(AND('Input Variables'!$E$15&gt;=C17,'Input Variables'!$E$15&lt;=D17),1,0))</f>
        <v/>
      </c>
      <c r="AF17" s="20" t="str">
        <f>IF(OR(C17="",D17=""),"",IF(AND('Input Variables'!$E$16&gt;=C17,'Input Variables'!$E$16&lt;=D17),1,0))</f>
        <v/>
      </c>
      <c r="AG17" s="20" t="str">
        <f>IF(OR(C17="",D17=""),"",IF(AND('Input Variables'!$E$17&gt;=C17,'Input Variables'!$E$17&lt;=D17),1,0))</f>
        <v/>
      </c>
      <c r="AH17" s="20" t="str">
        <f>IF(OR(C17="",D17=""),"",IF(AND('Input Variables'!$E$18&gt;=C17,'Input Variables'!$E$18&lt;=D17),1,0))</f>
        <v/>
      </c>
      <c r="AI17" s="20" t="str">
        <f>IF(OR(C17="",D17=""),"",IF(AND('Input Variables'!$E$19&gt;=C17,'Input Variables'!$E$19&lt;=D17),1,0))</f>
        <v/>
      </c>
      <c r="AJ17" s="20">
        <f t="shared" si="8"/>
        <v>0</v>
      </c>
    </row>
    <row r="18" spans="2:36" x14ac:dyDescent="0.25">
      <c r="B18" s="36"/>
      <c r="C18" s="37"/>
      <c r="D18" s="37"/>
      <c r="E18" s="38"/>
      <c r="F18" s="39"/>
      <c r="G18" s="39"/>
      <c r="H18" s="39"/>
      <c r="I18" s="31" t="str">
        <f t="shared" si="4"/>
        <v/>
      </c>
      <c r="J18" s="31" t="str">
        <f>IF(W18="", "", IF(V18="Hours", (W18*('Input Variables'!$E$3/5))*U18*T18, W18*U18*T18))</f>
        <v/>
      </c>
      <c r="K18" s="31" t="str">
        <f>IF(OR(W18="", C18="",D18=""), "", IF(V18="Hours", (AJ18*('Input Variables'!$E$3/5))*U18, AJ18*U18))</f>
        <v/>
      </c>
      <c r="L18" s="31" t="str">
        <f>IF(OR(E18="",G18="",S18=""),"",IF(AND(G18="Yes",V18="Hours"),('Input Variables'!$E$8*('Input Variables'!$E$3/5))*U18*T18,IF(G18="Yes",'Input Variables'!$E$8*U18*T18,0)))</f>
        <v/>
      </c>
      <c r="M18" s="32" t="str">
        <f t="shared" si="0"/>
        <v/>
      </c>
      <c r="N18" s="38"/>
      <c r="O18" s="38"/>
      <c r="P18" s="34" t="str">
        <f>IF(S18="Check dates!", CONCATENATE(" ",S18), "")</f>
        <v/>
      </c>
      <c r="Q18" s="20" t="str">
        <f t="shared" si="2"/>
        <v/>
      </c>
      <c r="R18" s="20" t="str">
        <f t="shared" si="5"/>
        <v/>
      </c>
      <c r="S18" s="20" t="str">
        <f t="shared" si="6"/>
        <v/>
      </c>
      <c r="T18" s="20">
        <f t="shared" si="7"/>
        <v>0</v>
      </c>
      <c r="U18" s="20">
        <f>E18/'Input Variables'!$E$3</f>
        <v>0</v>
      </c>
      <c r="V18" s="20" t="str">
        <f t="shared" si="3"/>
        <v>Days</v>
      </c>
      <c r="W18" s="20" t="str">
        <f>IF(OR(F18="",E18="",S18=""),"",IF(F18='Input Variables'!$E$4,'Input Variables'!$E$6,IF(F18='Input Variables'!$E$5,'Input Variables'!$E$7)))</f>
        <v/>
      </c>
      <c r="X18" s="20" t="str">
        <f>IF(W18="", "", IF(V18="Hours", (W18*'Input Variables'!$E$3/5)*U18, W18*U18))</f>
        <v/>
      </c>
      <c r="Y18" s="20" t="str">
        <f>IF(OR(C18="",D18=""),"",IF(AND('Input Variables'!$E$9&gt;=C18,'Input Variables'!$E$9&lt;=D18),1,0))</f>
        <v/>
      </c>
      <c r="Z18" s="20" t="str">
        <f>IF(OR(C18="",D18=""),"",IF(AND('Input Variables'!$E$10&gt;=C18,'Input Variables'!$E$10&lt;=D18),1,0))</f>
        <v/>
      </c>
      <c r="AA18" s="20" t="str">
        <f>IF(OR(C18="",D18=""),"",IF(AND('Input Variables'!$E$11&gt;=C18,'Input Variables'!$E$11&lt;=D18),1,0))</f>
        <v/>
      </c>
      <c r="AB18" s="20" t="str">
        <f>IF(OR(C18="",D18=""),"",IF(AND('Input Variables'!$E$12&gt;=C18,'Input Variables'!$E$12&lt;=D18),1,0))</f>
        <v/>
      </c>
      <c r="AC18" s="20" t="str">
        <f>IF(OR(C18="",D18=""),"",IF(AND('Input Variables'!$E$13&gt;=C18,'Input Variables'!$E$13&lt;=D18),1,0))</f>
        <v/>
      </c>
      <c r="AD18" s="20" t="str">
        <f>IF(OR(C18="",D18=""),"",IF(AND('Input Variables'!$E$14&gt;=C18,'Input Variables'!$E$14&lt;=D18),1,0))</f>
        <v/>
      </c>
      <c r="AE18" s="20" t="str">
        <f>IF(OR(C18="",D18=""),"",IF(AND('Input Variables'!$E$15&gt;=C18,'Input Variables'!$E$15&lt;=D18),1,0))</f>
        <v/>
      </c>
      <c r="AF18" s="20" t="str">
        <f>IF(OR(C18="",D18=""),"",IF(AND('Input Variables'!$E$16&gt;=C18,'Input Variables'!$E$16&lt;=D18),1,0))</f>
        <v/>
      </c>
      <c r="AG18" s="20" t="str">
        <f>IF(OR(C18="",D18=""),"",IF(AND('Input Variables'!$E$17&gt;=C18,'Input Variables'!$E$17&lt;=D18),1,0))</f>
        <v/>
      </c>
      <c r="AH18" s="20" t="str">
        <f>IF(OR(C18="",D18=""),"",IF(AND('Input Variables'!$E$18&gt;=C18,'Input Variables'!$E$18&lt;=D18),1,0))</f>
        <v/>
      </c>
      <c r="AI18" s="20" t="str">
        <f>IF(OR(C18="",D18=""),"",IF(AND('Input Variables'!$E$19&gt;=C18,'Input Variables'!$E$19&lt;=D18),1,0))</f>
        <v/>
      </c>
      <c r="AJ18" s="20">
        <f t="shared" si="8"/>
        <v>0</v>
      </c>
    </row>
    <row r="19" spans="2:36" x14ac:dyDescent="0.25">
      <c r="B19" s="36"/>
      <c r="C19" s="37"/>
      <c r="D19" s="37"/>
      <c r="E19" s="38"/>
      <c r="F19" s="39"/>
      <c r="G19" s="39"/>
      <c r="H19" s="39"/>
      <c r="I19" s="31" t="str">
        <f t="shared" si="4"/>
        <v/>
      </c>
      <c r="J19" s="31" t="str">
        <f>IF(W19="", "", IF(V19="Hours", (W19*('Input Variables'!$E$3/5))*U19*T19, W19*U19*T19))</f>
        <v/>
      </c>
      <c r="K19" s="31" t="str">
        <f>IF(OR(W19="", C19="",D19=""), "", IF(V19="Hours", (AJ19*('Input Variables'!$E$3/5))*U19, AJ19*U19))</f>
        <v/>
      </c>
      <c r="L19" s="31" t="str">
        <f>IF(OR(E19="",G19="",S19=""),"",IF(AND(G19="Yes",V19="Hours"),('Input Variables'!$E$8*('Input Variables'!$E$3/5))*U19*T19,IF(G19="Yes",'Input Variables'!$E$8*U19*T19,0)))</f>
        <v/>
      </c>
      <c r="M19" s="32" t="str">
        <f t="shared" si="0"/>
        <v/>
      </c>
      <c r="N19" s="38"/>
      <c r="O19" s="38"/>
      <c r="P19" s="34" t="str">
        <f t="shared" ref="P19:P24" si="9">IF(S19="Check dates!", CONCATENATE(" ",S19), "")</f>
        <v/>
      </c>
      <c r="Q19" s="20" t="str">
        <f t="shared" si="2"/>
        <v/>
      </c>
      <c r="R19" s="20" t="str">
        <f t="shared" si="5"/>
        <v/>
      </c>
      <c r="S19" s="20" t="str">
        <f t="shared" si="6"/>
        <v/>
      </c>
      <c r="T19" s="20">
        <f t="shared" si="7"/>
        <v>0</v>
      </c>
      <c r="U19" s="20">
        <f>E19/'Input Variables'!$E$3</f>
        <v>0</v>
      </c>
      <c r="V19" s="20" t="str">
        <f t="shared" si="3"/>
        <v>Days</v>
      </c>
      <c r="W19" s="20" t="str">
        <f>IF(OR(F19="",E19="",S19=""),"",IF(F19='Input Variables'!$E$4,'Input Variables'!$E$6,IF(F19='Input Variables'!$E$5,'Input Variables'!$E$7)))</f>
        <v/>
      </c>
      <c r="X19" s="20" t="str">
        <f>IF(W19="", "", IF(V19="Hours", (W19*'Input Variables'!$E$3/5)*U19, W19*U19))</f>
        <v/>
      </c>
      <c r="Y19" s="20" t="str">
        <f>IF(OR(C19="",D19=""),"",IF(AND('Input Variables'!$E$9&gt;=C19,'Input Variables'!$E$9&lt;=D19),1,0))</f>
        <v/>
      </c>
      <c r="Z19" s="20" t="str">
        <f>IF(OR(C19="",D19=""),"",IF(AND('Input Variables'!$E$10&gt;=C19,'Input Variables'!$E$10&lt;=D19),1,0))</f>
        <v/>
      </c>
      <c r="AA19" s="20" t="str">
        <f>IF(OR(C19="",D19=""),"",IF(AND('Input Variables'!$E$11&gt;=C19,'Input Variables'!$E$11&lt;=D19),1,0))</f>
        <v/>
      </c>
      <c r="AB19" s="20" t="str">
        <f>IF(OR(C19="",D19=""),"",IF(AND('Input Variables'!$E$12&gt;=C19,'Input Variables'!$E$12&lt;=D19),1,0))</f>
        <v/>
      </c>
      <c r="AC19" s="20" t="str">
        <f>IF(OR(C19="",D19=""),"",IF(AND('Input Variables'!$E$13&gt;=C19,'Input Variables'!$E$13&lt;=D19),1,0))</f>
        <v/>
      </c>
      <c r="AD19" s="20" t="str">
        <f>IF(OR(C19="",D19=""),"",IF(AND('Input Variables'!$E$14&gt;=C19,'Input Variables'!$E$14&lt;=D19),1,0))</f>
        <v/>
      </c>
      <c r="AE19" s="20" t="str">
        <f>IF(OR(C19="",D19=""),"",IF(AND('Input Variables'!$E$15&gt;=C19,'Input Variables'!$E$15&lt;=D19),1,0))</f>
        <v/>
      </c>
      <c r="AF19" s="20" t="str">
        <f>IF(OR(C19="",D19=""),"",IF(AND('Input Variables'!$E$16&gt;=C19,'Input Variables'!$E$16&lt;=D19),1,0))</f>
        <v/>
      </c>
      <c r="AG19" s="20" t="str">
        <f>IF(OR(C19="",D19=""),"",IF(AND('Input Variables'!$E$17&gt;=C19,'Input Variables'!$E$17&lt;=D19),1,0))</f>
        <v/>
      </c>
      <c r="AH19" s="20" t="str">
        <f>IF(OR(C19="",D19=""),"",IF(AND('Input Variables'!$E$18&gt;=C19,'Input Variables'!$E$18&lt;=D19),1,0))</f>
        <v/>
      </c>
      <c r="AI19" s="20" t="str">
        <f>IF(OR(C19="",D19=""),"",IF(AND('Input Variables'!$E$19&gt;=C19,'Input Variables'!$E$19&lt;=D19),1,0))</f>
        <v/>
      </c>
      <c r="AJ19" s="20">
        <f t="shared" si="8"/>
        <v>0</v>
      </c>
    </row>
    <row r="20" spans="2:36" x14ac:dyDescent="0.25">
      <c r="B20" s="36"/>
      <c r="C20" s="37"/>
      <c r="D20" s="37"/>
      <c r="E20" s="38"/>
      <c r="F20" s="39"/>
      <c r="G20" s="39"/>
      <c r="H20" s="39"/>
      <c r="I20" s="31" t="str">
        <f t="shared" si="4"/>
        <v/>
      </c>
      <c r="J20" s="31" t="str">
        <f>IF(W20="", "", IF(V20="Hours", (W20*('Input Variables'!$E$3/5))*U20*T20, W20*U20*T20))</f>
        <v/>
      </c>
      <c r="K20" s="31" t="str">
        <f>IF(OR(W20="", C20="",D20=""), "", IF(V20="Hours", (AJ20*('Input Variables'!$E$3/5))*U20, AJ20*U20))</f>
        <v/>
      </c>
      <c r="L20" s="31" t="str">
        <f>IF(OR(E20="",G20="",S20=""),"",IF(AND(G20="Yes",V20="Hours"),('Input Variables'!$E$8*('Input Variables'!$E$3/5))*U20*T20,IF(G20="Yes",'Input Variables'!$E$8*U20*T20,0)))</f>
        <v/>
      </c>
      <c r="M20" s="32" t="str">
        <f t="shared" si="0"/>
        <v/>
      </c>
      <c r="N20" s="38"/>
      <c r="O20" s="38"/>
      <c r="P20" s="34" t="str">
        <f t="shared" si="9"/>
        <v/>
      </c>
      <c r="Q20" s="20" t="str">
        <f t="shared" si="2"/>
        <v/>
      </c>
      <c r="R20" s="20" t="str">
        <f t="shared" si="5"/>
        <v/>
      </c>
      <c r="S20" s="20" t="str">
        <f t="shared" si="6"/>
        <v/>
      </c>
      <c r="T20" s="20">
        <f t="shared" si="7"/>
        <v>0</v>
      </c>
      <c r="U20" s="20">
        <f>E20/'Input Variables'!$E$3</f>
        <v>0</v>
      </c>
      <c r="V20" s="20" t="str">
        <f t="shared" si="3"/>
        <v>Days</v>
      </c>
      <c r="W20" s="20" t="str">
        <f>IF(OR(F20="",E20="",S20=""),"",IF(F20='Input Variables'!$E$4,'Input Variables'!$E$6,IF(F20='Input Variables'!$E$5,'Input Variables'!$E$7)))</f>
        <v/>
      </c>
      <c r="X20" s="20" t="str">
        <f>IF(W20="", "", IF(V20="Hours", (W20*'Input Variables'!$E$3/5)*U20, W20*U20))</f>
        <v/>
      </c>
      <c r="Y20" s="20" t="str">
        <f>IF(OR(C20="",D20=""),"",IF(AND('Input Variables'!$E$9&gt;=C20,'Input Variables'!$E$9&lt;=D20),1,0))</f>
        <v/>
      </c>
      <c r="Z20" s="20" t="str">
        <f>IF(OR(C20="",D20=""),"",IF(AND('Input Variables'!$E$10&gt;=C20,'Input Variables'!$E$10&lt;=D20),1,0))</f>
        <v/>
      </c>
      <c r="AA20" s="20" t="str">
        <f>IF(OR(C20="",D20=""),"",IF(AND('Input Variables'!$E$11&gt;=C20,'Input Variables'!$E$11&lt;=D20),1,0))</f>
        <v/>
      </c>
      <c r="AB20" s="20" t="str">
        <f>IF(OR(C20="",D20=""),"",IF(AND('Input Variables'!$E$12&gt;=C20,'Input Variables'!$E$12&lt;=D20),1,0))</f>
        <v/>
      </c>
      <c r="AC20" s="20" t="str">
        <f>IF(OR(C20="",D20=""),"",IF(AND('Input Variables'!$E$13&gt;=C20,'Input Variables'!$E$13&lt;=D20),1,0))</f>
        <v/>
      </c>
      <c r="AD20" s="20" t="str">
        <f>IF(OR(C20="",D20=""),"",IF(AND('Input Variables'!$E$14&gt;=C20,'Input Variables'!$E$14&lt;=D20),1,0))</f>
        <v/>
      </c>
      <c r="AE20" s="20" t="str">
        <f>IF(OR(C20="",D20=""),"",IF(AND('Input Variables'!$E$15&gt;=C20,'Input Variables'!$E$15&lt;=D20),1,0))</f>
        <v/>
      </c>
      <c r="AF20" s="20" t="str">
        <f>IF(OR(C20="",D20=""),"",IF(AND('Input Variables'!$E$16&gt;=C20,'Input Variables'!$E$16&lt;=D20),1,0))</f>
        <v/>
      </c>
      <c r="AG20" s="20" t="str">
        <f>IF(OR(C20="",D20=""),"",IF(AND('Input Variables'!$E$17&gt;=C20,'Input Variables'!$E$17&lt;=D20),1,0))</f>
        <v/>
      </c>
      <c r="AH20" s="20" t="str">
        <f>IF(OR(C20="",D20=""),"",IF(AND('Input Variables'!$E$18&gt;=C20,'Input Variables'!$E$18&lt;=D20),1,0))</f>
        <v/>
      </c>
      <c r="AI20" s="20" t="str">
        <f>IF(OR(C20="",D20=""),"",IF(AND('Input Variables'!$E$19&gt;=C20,'Input Variables'!$E$19&lt;=D20),1,0))</f>
        <v/>
      </c>
      <c r="AJ20" s="20">
        <f t="shared" si="8"/>
        <v>0</v>
      </c>
    </row>
    <row r="21" spans="2:36" x14ac:dyDescent="0.25">
      <c r="B21" s="36"/>
      <c r="C21" s="37"/>
      <c r="D21" s="37"/>
      <c r="E21" s="38"/>
      <c r="F21" s="39"/>
      <c r="G21" s="39"/>
      <c r="H21" s="39"/>
      <c r="I21" s="31" t="str">
        <f t="shared" si="4"/>
        <v/>
      </c>
      <c r="J21" s="31" t="str">
        <f>IF(W21="", "", IF(V21="Hours", (W21*('Input Variables'!$E$3/5))*U21*T21, W21*U21*T21))</f>
        <v/>
      </c>
      <c r="K21" s="31" t="str">
        <f>IF(OR(W21="", C21="",D21=""), "", IF(V21="Hours", (AJ21*('Input Variables'!$E$3/5))*U21, AJ21*U21))</f>
        <v/>
      </c>
      <c r="L21" s="31" t="str">
        <f>IF(OR(E21="",G21="",S21=""),"",IF(AND(G21="Yes",V21="Hours"),('Input Variables'!$E$8*('Input Variables'!$E$3/5))*U21*T21,IF(G21="Yes",'Input Variables'!$E$8*U21*T21,0)))</f>
        <v/>
      </c>
      <c r="M21" s="32" t="str">
        <f t="shared" si="0"/>
        <v/>
      </c>
      <c r="N21" s="38"/>
      <c r="O21" s="38"/>
      <c r="P21" s="34" t="str">
        <f t="shared" si="9"/>
        <v/>
      </c>
      <c r="Q21" s="20" t="str">
        <f t="shared" si="2"/>
        <v/>
      </c>
      <c r="R21" s="20" t="str">
        <f t="shared" si="5"/>
        <v/>
      </c>
      <c r="S21" s="20" t="str">
        <f t="shared" si="6"/>
        <v/>
      </c>
      <c r="T21" s="20">
        <f t="shared" si="7"/>
        <v>0</v>
      </c>
      <c r="U21" s="20">
        <f>E21/'Input Variables'!$E$3</f>
        <v>0</v>
      </c>
      <c r="V21" s="20" t="str">
        <f t="shared" si="3"/>
        <v>Days</v>
      </c>
      <c r="W21" s="20" t="str">
        <f>IF(OR(F21="",E21="",S21=""),"",IF(F21='Input Variables'!$E$4,'Input Variables'!$E$6,IF(F21='Input Variables'!$E$5,'Input Variables'!$E$7)))</f>
        <v/>
      </c>
      <c r="X21" s="20" t="str">
        <f>IF(W21="", "", IF(V21="Hours", (W21*'Input Variables'!$E$3/5)*U21, W21*U21))</f>
        <v/>
      </c>
      <c r="Y21" s="20" t="str">
        <f>IF(OR(C21="",D21=""),"",IF(AND('Input Variables'!$E$9&gt;=C21,'Input Variables'!$E$9&lt;=D21),1,0))</f>
        <v/>
      </c>
      <c r="Z21" s="20" t="str">
        <f>IF(OR(C21="",D21=""),"",IF(AND('Input Variables'!$E$10&gt;=C21,'Input Variables'!$E$10&lt;=D21),1,0))</f>
        <v/>
      </c>
      <c r="AA21" s="20" t="str">
        <f>IF(OR(C21="",D21=""),"",IF(AND('Input Variables'!$E$11&gt;=C21,'Input Variables'!$E$11&lt;=D21),1,0))</f>
        <v/>
      </c>
      <c r="AB21" s="20" t="str">
        <f>IF(OR(C21="",D21=""),"",IF(AND('Input Variables'!$E$12&gt;=C21,'Input Variables'!$E$12&lt;=D21),1,0))</f>
        <v/>
      </c>
      <c r="AC21" s="20" t="str">
        <f>IF(OR(C21="",D21=""),"",IF(AND('Input Variables'!$E$13&gt;=C21,'Input Variables'!$E$13&lt;=D21),1,0))</f>
        <v/>
      </c>
      <c r="AD21" s="20" t="str">
        <f>IF(OR(C21="",D21=""),"",IF(AND('Input Variables'!$E$14&gt;=C21,'Input Variables'!$E$14&lt;=D21),1,0))</f>
        <v/>
      </c>
      <c r="AE21" s="20" t="str">
        <f>IF(OR(C21="",D21=""),"",IF(AND('Input Variables'!$E$15&gt;=C21,'Input Variables'!$E$15&lt;=D21),1,0))</f>
        <v/>
      </c>
      <c r="AF21" s="20" t="str">
        <f>IF(OR(C21="",D21=""),"",IF(AND('Input Variables'!$E$16&gt;=C21,'Input Variables'!$E$16&lt;=D21),1,0))</f>
        <v/>
      </c>
      <c r="AG21" s="20" t="str">
        <f>IF(OR(C21="",D21=""),"",IF(AND('Input Variables'!$E$17&gt;=C21,'Input Variables'!$E$17&lt;=D21),1,0))</f>
        <v/>
      </c>
      <c r="AH21" s="20" t="str">
        <f>IF(OR(C21="",D21=""),"",IF(AND('Input Variables'!$E$18&gt;=C21,'Input Variables'!$E$18&lt;=D21),1,0))</f>
        <v/>
      </c>
      <c r="AI21" s="20" t="str">
        <f>IF(OR(C21="",D21=""),"",IF(AND('Input Variables'!$E$19&gt;=C21,'Input Variables'!$E$19&lt;=D21),1,0))</f>
        <v/>
      </c>
      <c r="AJ21" s="20">
        <f t="shared" si="8"/>
        <v>0</v>
      </c>
    </row>
    <row r="22" spans="2:36" x14ac:dyDescent="0.25">
      <c r="B22" s="36"/>
      <c r="C22" s="37"/>
      <c r="D22" s="37"/>
      <c r="E22" s="38"/>
      <c r="F22" s="39"/>
      <c r="G22" s="39"/>
      <c r="H22" s="39"/>
      <c r="I22" s="31" t="str">
        <f t="shared" si="4"/>
        <v/>
      </c>
      <c r="J22" s="31" t="str">
        <f>IF(W22="", "", IF(V22="Hours", (W22*('Input Variables'!$E$3/5))*U22*T22, W22*U22*T22))</f>
        <v/>
      </c>
      <c r="K22" s="31" t="str">
        <f>IF(OR(W22="", C22="",D22=""), "", IF(V22="Hours", (AJ22*('Input Variables'!$E$3/5))*U22, AJ22*U22))</f>
        <v/>
      </c>
      <c r="L22" s="31" t="str">
        <f>IF(OR(E22="",G22="",S22=""),"",IF(AND(G22="Yes",V22="Hours"),('Input Variables'!$E$8*('Input Variables'!$E$3/5))*U22*T22,IF(G22="Yes",'Input Variables'!$E$8*U22*T22,0)))</f>
        <v/>
      </c>
      <c r="M22" s="32" t="str">
        <f t="shared" si="0"/>
        <v/>
      </c>
      <c r="N22" s="38"/>
      <c r="O22" s="38"/>
      <c r="P22" s="34" t="str">
        <f t="shared" si="9"/>
        <v/>
      </c>
      <c r="Q22" s="20" t="str">
        <f t="shared" si="2"/>
        <v/>
      </c>
      <c r="R22" s="20" t="str">
        <f t="shared" si="5"/>
        <v/>
      </c>
      <c r="S22" s="20" t="str">
        <f t="shared" si="6"/>
        <v/>
      </c>
      <c r="T22" s="20">
        <f t="shared" si="7"/>
        <v>0</v>
      </c>
      <c r="U22" s="20">
        <f>E22/'Input Variables'!$E$3</f>
        <v>0</v>
      </c>
      <c r="V22" s="20" t="str">
        <f t="shared" si="3"/>
        <v>Days</v>
      </c>
      <c r="W22" s="20" t="str">
        <f>IF(OR(F22="",E22="",S22=""),"",IF(F22='Input Variables'!$E$4,'Input Variables'!$E$6,IF(F22='Input Variables'!$E$5,'Input Variables'!$E$7)))</f>
        <v/>
      </c>
      <c r="X22" s="20" t="str">
        <f>IF(W22="", "", IF(V22="Hours", (W22*'Input Variables'!$E$3/5)*U22, W22*U22))</f>
        <v/>
      </c>
      <c r="Y22" s="20" t="str">
        <f>IF(OR(C22="",D22=""),"",IF(AND('Input Variables'!$E$9&gt;=C22,'Input Variables'!$E$9&lt;=D22),1,0))</f>
        <v/>
      </c>
      <c r="Z22" s="20" t="str">
        <f>IF(OR(C22="",D22=""),"",IF(AND('Input Variables'!$E$10&gt;=C22,'Input Variables'!$E$10&lt;=D22),1,0))</f>
        <v/>
      </c>
      <c r="AA22" s="20" t="str">
        <f>IF(OR(C22="",D22=""),"",IF(AND('Input Variables'!$E$11&gt;=C22,'Input Variables'!$E$11&lt;=D22),1,0))</f>
        <v/>
      </c>
      <c r="AB22" s="20" t="str">
        <f>IF(OR(C22="",D22=""),"",IF(AND('Input Variables'!$E$12&gt;=C22,'Input Variables'!$E$12&lt;=D22),1,0))</f>
        <v/>
      </c>
      <c r="AC22" s="20" t="str">
        <f>IF(OR(C22="",D22=""),"",IF(AND('Input Variables'!$E$13&gt;=C22,'Input Variables'!$E$13&lt;=D22),1,0))</f>
        <v/>
      </c>
      <c r="AD22" s="20" t="str">
        <f>IF(OR(C22="",D22=""),"",IF(AND('Input Variables'!$E$14&gt;=C22,'Input Variables'!$E$14&lt;=D22),1,0))</f>
        <v/>
      </c>
      <c r="AE22" s="20" t="str">
        <f>IF(OR(C22="",D22=""),"",IF(AND('Input Variables'!$E$15&gt;=C22,'Input Variables'!$E$15&lt;=D22),1,0))</f>
        <v/>
      </c>
      <c r="AF22" s="20" t="str">
        <f>IF(OR(C22="",D22=""),"",IF(AND('Input Variables'!$E$16&gt;=C22,'Input Variables'!$E$16&lt;=D22),1,0))</f>
        <v/>
      </c>
      <c r="AG22" s="20" t="str">
        <f>IF(OR(C22="",D22=""),"",IF(AND('Input Variables'!$E$17&gt;=C22,'Input Variables'!$E$17&lt;=D22),1,0))</f>
        <v/>
      </c>
      <c r="AH22" s="20" t="str">
        <f>IF(OR(C22="",D22=""),"",IF(AND('Input Variables'!$E$18&gt;=C22,'Input Variables'!$E$18&lt;=D22),1,0))</f>
        <v/>
      </c>
      <c r="AI22" s="20" t="str">
        <f>IF(OR(C22="",D22=""),"",IF(AND('Input Variables'!$E$19&gt;=C22,'Input Variables'!$E$19&lt;=D22),1,0))</f>
        <v/>
      </c>
      <c r="AJ22" s="20">
        <f t="shared" si="8"/>
        <v>0</v>
      </c>
    </row>
    <row r="23" spans="2:36" x14ac:dyDescent="0.25">
      <c r="B23" s="36"/>
      <c r="C23" s="37"/>
      <c r="D23" s="37"/>
      <c r="E23" s="38"/>
      <c r="F23" s="39"/>
      <c r="G23" s="39"/>
      <c r="H23" s="39"/>
      <c r="I23" s="31" t="str">
        <f t="shared" si="4"/>
        <v/>
      </c>
      <c r="J23" s="31" t="str">
        <f>IF(W23="", "", IF(V23="Hours", (W23*('Input Variables'!$E$3/5))*U23*T23, W23*U23*T23))</f>
        <v/>
      </c>
      <c r="K23" s="31" t="str">
        <f>IF(OR(W23="", C23="",D23=""), "", IF(V23="Hours", (AJ23*('Input Variables'!$E$3/5))*U23, AJ23*U23))</f>
        <v/>
      </c>
      <c r="L23" s="31" t="str">
        <f>IF(OR(E23="",G23="",S23=""),"",IF(AND(G23="Yes",V23="Hours"),('Input Variables'!$E$8*('Input Variables'!$E$3/5))*U23*T23,IF(G23="Yes",'Input Variables'!$E$8*U23*T23,0)))</f>
        <v/>
      </c>
      <c r="M23" s="32" t="str">
        <f t="shared" si="0"/>
        <v/>
      </c>
      <c r="N23" s="38"/>
      <c r="O23" s="38"/>
      <c r="P23" s="34" t="str">
        <f t="shared" si="9"/>
        <v/>
      </c>
      <c r="Q23" s="20" t="str">
        <f t="shared" si="2"/>
        <v/>
      </c>
      <c r="R23" s="20" t="str">
        <f t="shared" si="5"/>
        <v/>
      </c>
      <c r="S23" s="20" t="str">
        <f t="shared" si="6"/>
        <v/>
      </c>
      <c r="T23" s="20">
        <f t="shared" si="7"/>
        <v>0</v>
      </c>
      <c r="U23" s="20">
        <f>E23/'Input Variables'!$E$3</f>
        <v>0</v>
      </c>
      <c r="V23" s="20" t="str">
        <f t="shared" si="3"/>
        <v>Days</v>
      </c>
      <c r="W23" s="20" t="str">
        <f>IF(OR(F23="",E23="",S23=""),"",IF(F23='Input Variables'!$E$4,'Input Variables'!$E$6,IF(F23='Input Variables'!$E$5,'Input Variables'!$E$7)))</f>
        <v/>
      </c>
      <c r="X23" s="20" t="str">
        <f>IF(W23="", "", IF(V23="Hours", (W23*'Input Variables'!$E$3/5)*U23, W23*U23))</f>
        <v/>
      </c>
      <c r="Y23" s="20" t="str">
        <f>IF(OR(C23="",D23=""),"",IF(AND('Input Variables'!$E$9&gt;=C23,'Input Variables'!$E$9&lt;=D23),1,0))</f>
        <v/>
      </c>
      <c r="Z23" s="20" t="str">
        <f>IF(OR(C23="",D23=""),"",IF(AND('Input Variables'!$E$10&gt;=C23,'Input Variables'!$E$10&lt;=D23),1,0))</f>
        <v/>
      </c>
      <c r="AA23" s="20" t="str">
        <f>IF(OR(C23="",D23=""),"",IF(AND('Input Variables'!$E$11&gt;=C23,'Input Variables'!$E$11&lt;=D23),1,0))</f>
        <v/>
      </c>
      <c r="AB23" s="20" t="str">
        <f>IF(OR(C23="",D23=""),"",IF(AND('Input Variables'!$E$12&gt;=C23,'Input Variables'!$E$12&lt;=D23),1,0))</f>
        <v/>
      </c>
      <c r="AC23" s="20" t="str">
        <f>IF(OR(C23="",D23=""),"",IF(AND('Input Variables'!$E$13&gt;=C23,'Input Variables'!$E$13&lt;=D23),1,0))</f>
        <v/>
      </c>
      <c r="AD23" s="20" t="str">
        <f>IF(OR(C23="",D23=""),"",IF(AND('Input Variables'!$E$14&gt;=C23,'Input Variables'!$E$14&lt;=D23),1,0))</f>
        <v/>
      </c>
      <c r="AE23" s="20" t="str">
        <f>IF(OR(C23="",D23=""),"",IF(AND('Input Variables'!$E$15&gt;=C23,'Input Variables'!$E$15&lt;=D23),1,0))</f>
        <v/>
      </c>
      <c r="AF23" s="20" t="str">
        <f>IF(OR(C23="",D23=""),"",IF(AND('Input Variables'!$E$16&gt;=C23,'Input Variables'!$E$16&lt;=D23),1,0))</f>
        <v/>
      </c>
      <c r="AG23" s="20" t="str">
        <f>IF(OR(C23="",D23=""),"",IF(AND('Input Variables'!$E$17&gt;=C23,'Input Variables'!$E$17&lt;=D23),1,0))</f>
        <v/>
      </c>
      <c r="AH23" s="20" t="str">
        <f>IF(OR(C23="",D23=""),"",IF(AND('Input Variables'!$E$18&gt;=C23,'Input Variables'!$E$18&lt;=D23),1,0))</f>
        <v/>
      </c>
      <c r="AI23" s="20" t="str">
        <f>IF(OR(C23="",D23=""),"",IF(AND('Input Variables'!$E$19&gt;=C23,'Input Variables'!$E$19&lt;=D23),1,0))</f>
        <v/>
      </c>
      <c r="AJ23" s="20">
        <f t="shared" si="8"/>
        <v>0</v>
      </c>
    </row>
    <row r="24" spans="2:36" x14ac:dyDescent="0.25">
      <c r="B24" s="36"/>
      <c r="C24" s="37"/>
      <c r="D24" s="37"/>
      <c r="E24" s="38"/>
      <c r="F24" s="39"/>
      <c r="G24" s="39"/>
      <c r="H24" s="39"/>
      <c r="I24" s="31" t="str">
        <f t="shared" si="4"/>
        <v/>
      </c>
      <c r="J24" s="31" t="str">
        <f>IF(W24="", "", IF(V24="Hours", (W24*('Input Variables'!$E$3/5))*U24*T24, W24*U24*T24))</f>
        <v/>
      </c>
      <c r="K24" s="31" t="str">
        <f>IF(OR(W24="", C24="",D24=""), "", IF(V24="Hours", (AJ24*('Input Variables'!$E$3/5))*U24, AJ24*U24))</f>
        <v/>
      </c>
      <c r="L24" s="31" t="str">
        <f>IF(OR(E24="",G24="",S24=""),"",IF(AND(G24="Yes",V24="Hours"),('Input Variables'!$E$8*('Input Variables'!$E$3/5))*U24*T24,IF(G24="Yes",'Input Variables'!$E$8*U24*T24,0)))</f>
        <v/>
      </c>
      <c r="M24" s="32" t="str">
        <f t="shared" si="0"/>
        <v/>
      </c>
      <c r="N24" s="38"/>
      <c r="O24" s="38"/>
      <c r="P24" s="34" t="str">
        <f t="shared" si="9"/>
        <v/>
      </c>
      <c r="Q24" s="20" t="str">
        <f t="shared" si="2"/>
        <v/>
      </c>
      <c r="R24" s="20" t="str">
        <f t="shared" si="5"/>
        <v/>
      </c>
      <c r="S24" s="20" t="str">
        <f t="shared" si="6"/>
        <v/>
      </c>
      <c r="T24" s="20">
        <f t="shared" si="7"/>
        <v>0</v>
      </c>
      <c r="U24" s="20">
        <f>E24/'Input Variables'!$E$3</f>
        <v>0</v>
      </c>
      <c r="V24" s="20" t="str">
        <f t="shared" si="3"/>
        <v>Days</v>
      </c>
      <c r="W24" s="20" t="str">
        <f>IF(OR(F24="",E24="",S24=""),"",IF(F24='Input Variables'!$E$4,'Input Variables'!$E$6,IF(F24='Input Variables'!$E$5,'Input Variables'!$E$7)))</f>
        <v/>
      </c>
      <c r="X24" s="20" t="str">
        <f>IF(W24="", "", IF(V24="Hours", (W24*'Input Variables'!$E$3/5)*U24, W24*U24))</f>
        <v/>
      </c>
      <c r="Y24" s="20" t="str">
        <f>IF(OR(C24="",D24=""),"",IF(AND('Input Variables'!$E$9&gt;=C24,'Input Variables'!$E$9&lt;=D24),1,0))</f>
        <v/>
      </c>
      <c r="Z24" s="20" t="str">
        <f>IF(OR(C24="",D24=""),"",IF(AND('Input Variables'!$E$10&gt;=C24,'Input Variables'!$E$10&lt;=D24),1,0))</f>
        <v/>
      </c>
      <c r="AA24" s="20" t="str">
        <f>IF(OR(C24="",D24=""),"",IF(AND('Input Variables'!$E$11&gt;=C24,'Input Variables'!$E$11&lt;=D24),1,0))</f>
        <v/>
      </c>
      <c r="AB24" s="20" t="str">
        <f>IF(OR(C24="",D24=""),"",IF(AND('Input Variables'!$E$12&gt;=C24,'Input Variables'!$E$12&lt;=D24),1,0))</f>
        <v/>
      </c>
      <c r="AC24" s="20" t="str">
        <f>IF(OR(C24="",D24=""),"",IF(AND('Input Variables'!$E$13&gt;=C24,'Input Variables'!$E$13&lt;=D24),1,0))</f>
        <v/>
      </c>
      <c r="AD24" s="20" t="str">
        <f>IF(OR(C24="",D24=""),"",IF(AND('Input Variables'!$E$14&gt;=C24,'Input Variables'!$E$14&lt;=D24),1,0))</f>
        <v/>
      </c>
      <c r="AE24" s="20" t="str">
        <f>IF(OR(C24="",D24=""),"",IF(AND('Input Variables'!$E$15&gt;=C24,'Input Variables'!$E$15&lt;=D24),1,0))</f>
        <v/>
      </c>
      <c r="AF24" s="20" t="str">
        <f>IF(OR(C24="",D24=""),"",IF(AND('Input Variables'!$E$16&gt;=C24,'Input Variables'!$E$16&lt;=D24),1,0))</f>
        <v/>
      </c>
      <c r="AG24" s="20" t="str">
        <f>IF(OR(C24="",D24=""),"",IF(AND('Input Variables'!$E$17&gt;=C24,'Input Variables'!$E$17&lt;=D24),1,0))</f>
        <v/>
      </c>
      <c r="AH24" s="20" t="str">
        <f>IF(OR(C24="",D24=""),"",IF(AND('Input Variables'!$E$18&gt;=C24,'Input Variables'!$E$18&lt;=D24),1,0))</f>
        <v/>
      </c>
      <c r="AI24" s="20" t="str">
        <f>IF(OR(C24="",D24=""),"",IF(AND('Input Variables'!$E$19&gt;=C24,'Input Variables'!$E$19&lt;=D24),1,0))</f>
        <v/>
      </c>
      <c r="AJ24" s="20">
        <f t="shared" si="8"/>
        <v>0</v>
      </c>
    </row>
    <row r="25" spans="2:36" x14ac:dyDescent="0.25">
      <c r="B25" s="36"/>
      <c r="C25" s="37"/>
      <c r="D25" s="37"/>
      <c r="E25" s="38"/>
      <c r="F25" s="39"/>
      <c r="G25" s="39"/>
      <c r="H25" s="39"/>
      <c r="I25" s="31" t="str">
        <f t="shared" si="4"/>
        <v/>
      </c>
      <c r="J25" s="31" t="str">
        <f>IF(W25="", "", IF(V25="Hours", (W25*('Input Variables'!$E$3/5))*U25*T25, W25*U25*T25))</f>
        <v/>
      </c>
      <c r="K25" s="31" t="str">
        <f>IF(OR(W25="", C25="",D25=""), "", IF(V25="Hours", (AJ25*('Input Variables'!$E$3/5))*U25, AJ25*U25))</f>
        <v/>
      </c>
      <c r="L25" s="31" t="str">
        <f>IF(OR(E25="",G25="",S25=""),"",IF(AND(G25="Yes",V25="Hours"),('Input Variables'!$E$8*('Input Variables'!$E$3/5))*U25*T25,IF(G25="Yes",'Input Variables'!$E$8*U25*T25,0)))</f>
        <v/>
      </c>
      <c r="M25" s="32" t="str">
        <f t="shared" si="0"/>
        <v/>
      </c>
      <c r="N25" s="38"/>
      <c r="O25" s="38"/>
      <c r="P25" s="34" t="str">
        <f t="shared" ref="P25:P34" si="10">IF(S25="Check dates!", CONCATENATE(" ",S25), "")</f>
        <v/>
      </c>
      <c r="Q25" s="20" t="str">
        <f t="shared" si="2"/>
        <v/>
      </c>
      <c r="R25" s="20" t="str">
        <f t="shared" si="5"/>
        <v/>
      </c>
      <c r="S25" s="20" t="str">
        <f t="shared" ref="S25:S34" si="11">IF(Q25="", "", IF(OR(Q25&lt;0), "Check dates!", IF(R25&gt;52, "Check dates!", R25)))</f>
        <v/>
      </c>
      <c r="T25" s="20">
        <f t="shared" si="7"/>
        <v>0</v>
      </c>
      <c r="U25" s="20">
        <f>E25/'Input Variables'!$E$3</f>
        <v>0</v>
      </c>
      <c r="V25" s="20" t="str">
        <f t="shared" si="3"/>
        <v>Days</v>
      </c>
      <c r="W25" s="20" t="str">
        <f>IF(OR(F25="",E25="",S25=""),"",IF(F25='Input Variables'!$E$4,'Input Variables'!$E$6,IF(F25='Input Variables'!$E$5,'Input Variables'!$E$7)))</f>
        <v/>
      </c>
      <c r="X25" s="20" t="str">
        <f>IF(W25="", "", IF(V25="Hours", (W25*'Input Variables'!$E$3/5)*U25, W25*U25))</f>
        <v/>
      </c>
      <c r="Y25" s="20" t="str">
        <f>IF(OR(C25="",D25=""),"",IF(AND('Input Variables'!$E$9&gt;=C25,'Input Variables'!$E$9&lt;=D25),1,0))</f>
        <v/>
      </c>
      <c r="Z25" s="20" t="str">
        <f>IF(OR(C25="",D25=""),"",IF(AND('Input Variables'!$E$10&gt;=C25,'Input Variables'!$E$10&lt;=D25),1,0))</f>
        <v/>
      </c>
      <c r="AA25" s="20" t="str">
        <f>IF(OR(C25="",D25=""),"",IF(AND('Input Variables'!$E$11&gt;=C25,'Input Variables'!$E$11&lt;=D25),1,0))</f>
        <v/>
      </c>
      <c r="AB25" s="20" t="str">
        <f>IF(OR(C25="",D25=""),"",IF(AND('Input Variables'!$E$12&gt;=C25,'Input Variables'!$E$12&lt;=D25),1,0))</f>
        <v/>
      </c>
      <c r="AC25" s="20" t="str">
        <f>IF(OR(C25="",D25=""),"",IF(AND('Input Variables'!$E$13&gt;=C25,'Input Variables'!$E$13&lt;=D25),1,0))</f>
        <v/>
      </c>
      <c r="AD25" s="20" t="str">
        <f>IF(OR(C25="",D25=""),"",IF(AND('Input Variables'!$E$14&gt;=C25,'Input Variables'!$E$14&lt;=D25),1,0))</f>
        <v/>
      </c>
      <c r="AE25" s="20" t="str">
        <f>IF(OR(C25="",D25=""),"",IF(AND('Input Variables'!$E$15&gt;=C25,'Input Variables'!$E$15&lt;=D25),1,0))</f>
        <v/>
      </c>
      <c r="AF25" s="20" t="str">
        <f>IF(OR(C25="",D25=""),"",IF(AND('Input Variables'!$E$16&gt;=C25,'Input Variables'!$E$16&lt;=D25),1,0))</f>
        <v/>
      </c>
      <c r="AG25" s="20" t="str">
        <f>IF(OR(C25="",D25=""),"",IF(AND('Input Variables'!$E$17&gt;=C25,'Input Variables'!$E$17&lt;=D25),1,0))</f>
        <v/>
      </c>
      <c r="AH25" s="20" t="str">
        <f>IF(OR(C25="",D25=""),"",IF(AND('Input Variables'!$E$18&gt;=C25,'Input Variables'!$E$18&lt;=D25),1,0))</f>
        <v/>
      </c>
      <c r="AI25" s="20" t="str">
        <f>IF(OR(C25="",D25=""),"",IF(AND('Input Variables'!$E$19&gt;=C25,'Input Variables'!$E$19&lt;=D25),1,0))</f>
        <v/>
      </c>
      <c r="AJ25" s="20">
        <f t="shared" ref="AJ25:AJ34" si="12">SUM(Y25:AI25)</f>
        <v>0</v>
      </c>
    </row>
    <row r="26" spans="2:36" x14ac:dyDescent="0.25">
      <c r="B26" s="36"/>
      <c r="C26" s="37"/>
      <c r="D26" s="37"/>
      <c r="E26" s="38"/>
      <c r="F26" s="39"/>
      <c r="G26" s="39"/>
      <c r="H26" s="39"/>
      <c r="I26" s="31" t="str">
        <f t="shared" si="4"/>
        <v/>
      </c>
      <c r="J26" s="31" t="str">
        <f>IF(W26="", "", IF(V26="Hours", (W26*('Input Variables'!$E$3/5))*U26*T26, W26*U26*T26))</f>
        <v/>
      </c>
      <c r="K26" s="31" t="str">
        <f>IF(OR(W26="", C26="",D26=""), "", IF(V26="Hours", (AJ26*('Input Variables'!$E$3/5))*U26, AJ26*U26))</f>
        <v/>
      </c>
      <c r="L26" s="31" t="str">
        <f>IF(OR(E26="",G26="",S26=""),"",IF(AND(G26="Yes",V26="Hours"),('Input Variables'!$E$8*('Input Variables'!$E$3/5))*U26*T26,IF(G26="Yes",'Input Variables'!$E$8*U26*T26,0)))</f>
        <v/>
      </c>
      <c r="M26" s="32" t="str">
        <f t="shared" si="0"/>
        <v/>
      </c>
      <c r="N26" s="38"/>
      <c r="O26" s="38"/>
      <c r="P26" s="34" t="str">
        <f t="shared" si="10"/>
        <v/>
      </c>
      <c r="Q26" s="20" t="str">
        <f t="shared" si="2"/>
        <v/>
      </c>
      <c r="R26" s="20" t="str">
        <f t="shared" si="5"/>
        <v/>
      </c>
      <c r="S26" s="20" t="str">
        <f t="shared" si="11"/>
        <v/>
      </c>
      <c r="T26" s="20">
        <f t="shared" si="7"/>
        <v>0</v>
      </c>
      <c r="U26" s="20">
        <f>E26/'Input Variables'!$E$3</f>
        <v>0</v>
      </c>
      <c r="V26" s="20" t="str">
        <f t="shared" si="3"/>
        <v>Days</v>
      </c>
      <c r="W26" s="20" t="str">
        <f>IF(OR(F26="",E26="",S26=""),"",IF(F26='Input Variables'!$E$4,'Input Variables'!$E$6,IF(F26='Input Variables'!$E$5,'Input Variables'!$E$7)))</f>
        <v/>
      </c>
      <c r="X26" s="20" t="str">
        <f>IF(W26="", "", IF(V26="Hours", (W26*'Input Variables'!$E$3/5)*U26, W26*U26))</f>
        <v/>
      </c>
      <c r="Y26" s="20" t="str">
        <f>IF(OR(C26="",D26=""),"",IF(AND('Input Variables'!$E$9&gt;=C26,'Input Variables'!$E$9&lt;=D26),1,0))</f>
        <v/>
      </c>
      <c r="Z26" s="20" t="str">
        <f>IF(OR(C26="",D26=""),"",IF(AND('Input Variables'!$E$10&gt;=C26,'Input Variables'!$E$10&lt;=D26),1,0))</f>
        <v/>
      </c>
      <c r="AA26" s="20" t="str">
        <f>IF(OR(C26="",D26=""),"",IF(AND('Input Variables'!$E$11&gt;=C26,'Input Variables'!$E$11&lt;=D26),1,0))</f>
        <v/>
      </c>
      <c r="AB26" s="20" t="str">
        <f>IF(OR(C26="",D26=""),"",IF(AND('Input Variables'!$E$12&gt;=C26,'Input Variables'!$E$12&lt;=D26),1,0))</f>
        <v/>
      </c>
      <c r="AC26" s="20" t="str">
        <f>IF(OR(C26="",D26=""),"",IF(AND('Input Variables'!$E$13&gt;=C26,'Input Variables'!$E$13&lt;=D26),1,0))</f>
        <v/>
      </c>
      <c r="AD26" s="20" t="str">
        <f>IF(OR(C26="",D26=""),"",IF(AND('Input Variables'!$E$14&gt;=C26,'Input Variables'!$E$14&lt;=D26),1,0))</f>
        <v/>
      </c>
      <c r="AE26" s="20" t="str">
        <f>IF(OR(C26="",D26=""),"",IF(AND('Input Variables'!$E$15&gt;=C26,'Input Variables'!$E$15&lt;=D26),1,0))</f>
        <v/>
      </c>
      <c r="AF26" s="20" t="str">
        <f>IF(OR(C26="",D26=""),"",IF(AND('Input Variables'!$E$16&gt;=C26,'Input Variables'!$E$16&lt;=D26),1,0))</f>
        <v/>
      </c>
      <c r="AG26" s="20" t="str">
        <f>IF(OR(C26="",D26=""),"",IF(AND('Input Variables'!$E$17&gt;=C26,'Input Variables'!$E$17&lt;=D26),1,0))</f>
        <v/>
      </c>
      <c r="AH26" s="20" t="str">
        <f>IF(OR(C26="",D26=""),"",IF(AND('Input Variables'!$E$18&gt;=C26,'Input Variables'!$E$18&lt;=D26),1,0))</f>
        <v/>
      </c>
      <c r="AI26" s="20" t="str">
        <f>IF(OR(C26="",D26=""),"",IF(AND('Input Variables'!$E$19&gt;=C26,'Input Variables'!$E$19&lt;=D26),1,0))</f>
        <v/>
      </c>
      <c r="AJ26" s="20">
        <f t="shared" si="12"/>
        <v>0</v>
      </c>
    </row>
    <row r="27" spans="2:36" x14ac:dyDescent="0.25">
      <c r="B27" s="36"/>
      <c r="C27" s="37"/>
      <c r="D27" s="37"/>
      <c r="E27" s="38"/>
      <c r="F27" s="39"/>
      <c r="G27" s="39"/>
      <c r="H27" s="39"/>
      <c r="I27" s="31" t="str">
        <f t="shared" si="4"/>
        <v/>
      </c>
      <c r="J27" s="31" t="str">
        <f>IF(W27="", "", IF(V27="Hours", (W27*('Input Variables'!$E$3/5))*U27*T27, W27*U27*T27))</f>
        <v/>
      </c>
      <c r="K27" s="31" t="str">
        <f>IF(OR(W27="", C27="",D27=""), "", IF(V27="Hours", (AJ27*('Input Variables'!$E$3/5))*U27, AJ27*U27))</f>
        <v/>
      </c>
      <c r="L27" s="31" t="str">
        <f>IF(OR(E27="",G27="",S27=""),"",IF(AND(G27="Yes",V27="Hours"),('Input Variables'!$E$8*('Input Variables'!$E$3/5))*U27*T27,IF(G27="Yes",'Input Variables'!$E$8*U27*T27,0)))</f>
        <v/>
      </c>
      <c r="M27" s="32" t="str">
        <f t="shared" si="0"/>
        <v/>
      </c>
      <c r="N27" s="38"/>
      <c r="O27" s="38"/>
      <c r="P27" s="34" t="str">
        <f t="shared" si="10"/>
        <v/>
      </c>
      <c r="Q27" s="20" t="str">
        <f t="shared" si="2"/>
        <v/>
      </c>
      <c r="R27" s="20" t="str">
        <f t="shared" si="5"/>
        <v/>
      </c>
      <c r="S27" s="20" t="str">
        <f t="shared" si="11"/>
        <v/>
      </c>
      <c r="T27" s="20">
        <f t="shared" si="7"/>
        <v>0</v>
      </c>
      <c r="U27" s="20">
        <f>E27/'Input Variables'!$E$3</f>
        <v>0</v>
      </c>
      <c r="V27" s="20" t="str">
        <f t="shared" si="3"/>
        <v>Days</v>
      </c>
      <c r="W27" s="20" t="str">
        <f>IF(OR(F27="",E27="",S27=""),"",IF(F27='Input Variables'!$E$4,'Input Variables'!$E$6,IF(F27='Input Variables'!$E$5,'Input Variables'!$E$7)))</f>
        <v/>
      </c>
      <c r="X27" s="20" t="str">
        <f>IF(W27="", "", IF(V27="Hours", (W27*'Input Variables'!$E$3/5)*U27, W27*U27))</f>
        <v/>
      </c>
      <c r="Y27" s="20" t="str">
        <f>IF(OR(C27="",D27=""),"",IF(AND('Input Variables'!$E$9&gt;=C27,'Input Variables'!$E$9&lt;=D27),1,0))</f>
        <v/>
      </c>
      <c r="Z27" s="20" t="str">
        <f>IF(OR(C27="",D27=""),"",IF(AND('Input Variables'!$E$10&gt;=C27,'Input Variables'!$E$10&lt;=D27),1,0))</f>
        <v/>
      </c>
      <c r="AA27" s="20" t="str">
        <f>IF(OR(C27="",D27=""),"",IF(AND('Input Variables'!$E$11&gt;=C27,'Input Variables'!$E$11&lt;=D27),1,0))</f>
        <v/>
      </c>
      <c r="AB27" s="20" t="str">
        <f>IF(OR(C27="",D27=""),"",IF(AND('Input Variables'!$E$12&gt;=C27,'Input Variables'!$E$12&lt;=D27),1,0))</f>
        <v/>
      </c>
      <c r="AC27" s="20" t="str">
        <f>IF(OR(C27="",D27=""),"",IF(AND('Input Variables'!$E$13&gt;=C27,'Input Variables'!$E$13&lt;=D27),1,0))</f>
        <v/>
      </c>
      <c r="AD27" s="20" t="str">
        <f>IF(OR(C27="",D27=""),"",IF(AND('Input Variables'!$E$14&gt;=C27,'Input Variables'!$E$14&lt;=D27),1,0))</f>
        <v/>
      </c>
      <c r="AE27" s="20" t="str">
        <f>IF(OR(C27="",D27=""),"",IF(AND('Input Variables'!$E$15&gt;=C27,'Input Variables'!$E$15&lt;=D27),1,0))</f>
        <v/>
      </c>
      <c r="AF27" s="20" t="str">
        <f>IF(OR(C27="",D27=""),"",IF(AND('Input Variables'!$E$16&gt;=C27,'Input Variables'!$E$16&lt;=D27),1,0))</f>
        <v/>
      </c>
      <c r="AG27" s="20" t="str">
        <f>IF(OR(C27="",D27=""),"",IF(AND('Input Variables'!$E$17&gt;=C27,'Input Variables'!$E$17&lt;=D27),1,0))</f>
        <v/>
      </c>
      <c r="AH27" s="20" t="str">
        <f>IF(OR(C27="",D27=""),"",IF(AND('Input Variables'!$E$18&gt;=C27,'Input Variables'!$E$18&lt;=D27),1,0))</f>
        <v/>
      </c>
      <c r="AI27" s="20" t="str">
        <f>IF(OR(C27="",D27=""),"",IF(AND('Input Variables'!$E$19&gt;=C27,'Input Variables'!$E$19&lt;=D27),1,0))</f>
        <v/>
      </c>
      <c r="AJ27" s="20">
        <f t="shared" si="12"/>
        <v>0</v>
      </c>
    </row>
    <row r="28" spans="2:36" x14ac:dyDescent="0.25">
      <c r="B28" s="36"/>
      <c r="C28" s="37"/>
      <c r="D28" s="37"/>
      <c r="E28" s="38"/>
      <c r="F28" s="39"/>
      <c r="G28" s="39"/>
      <c r="H28" s="39"/>
      <c r="I28" s="31" t="str">
        <f t="shared" si="4"/>
        <v/>
      </c>
      <c r="J28" s="31" t="str">
        <f>IF(W28="", "", IF(V28="Hours", (W28*('Input Variables'!$E$3/5))*U28*T28, W28*U28*T28))</f>
        <v/>
      </c>
      <c r="K28" s="31" t="str">
        <f>IF(OR(W28="", C28="",D28=""), "", IF(V28="Hours", (AJ28*('Input Variables'!$E$3/5))*U28, AJ28*U28))</f>
        <v/>
      </c>
      <c r="L28" s="31" t="str">
        <f>IF(OR(E28="",G28="",S28=""),"",IF(AND(G28="Yes",V28="Hours"),('Input Variables'!$E$8*('Input Variables'!$E$3/5))*U28*T28,IF(G28="Yes",'Input Variables'!$E$8*U28*T28,0)))</f>
        <v/>
      </c>
      <c r="M28" s="32" t="str">
        <f t="shared" si="0"/>
        <v/>
      </c>
      <c r="N28" s="38"/>
      <c r="O28" s="38"/>
      <c r="P28" s="34" t="str">
        <f t="shared" si="10"/>
        <v/>
      </c>
      <c r="Q28" s="20" t="str">
        <f t="shared" si="2"/>
        <v/>
      </c>
      <c r="R28" s="20" t="str">
        <f t="shared" si="5"/>
        <v/>
      </c>
      <c r="S28" s="20" t="str">
        <f t="shared" si="11"/>
        <v/>
      </c>
      <c r="T28" s="20">
        <f t="shared" si="7"/>
        <v>0</v>
      </c>
      <c r="U28" s="20">
        <f>E28/'Input Variables'!$E$3</f>
        <v>0</v>
      </c>
      <c r="V28" s="20" t="str">
        <f t="shared" si="3"/>
        <v>Days</v>
      </c>
      <c r="W28" s="20" t="str">
        <f>IF(OR(F28="",E28="",S28=""),"",IF(F28='Input Variables'!$E$4,'Input Variables'!$E$6,IF(F28='Input Variables'!$E$5,'Input Variables'!$E$7)))</f>
        <v/>
      </c>
      <c r="X28" s="20" t="str">
        <f>IF(W28="", "", IF(V28="Hours", (W28*'Input Variables'!$E$3/5)*U28, W28*U28))</f>
        <v/>
      </c>
      <c r="Y28" s="20" t="str">
        <f>IF(OR(C28="",D28=""),"",IF(AND('Input Variables'!$E$9&gt;=C28,'Input Variables'!$E$9&lt;=D28),1,0))</f>
        <v/>
      </c>
      <c r="Z28" s="20" t="str">
        <f>IF(OR(C28="",D28=""),"",IF(AND('Input Variables'!$E$10&gt;=C28,'Input Variables'!$E$10&lt;=D28),1,0))</f>
        <v/>
      </c>
      <c r="AA28" s="20" t="str">
        <f>IF(OR(C28="",D28=""),"",IF(AND('Input Variables'!$E$11&gt;=C28,'Input Variables'!$E$11&lt;=D28),1,0))</f>
        <v/>
      </c>
      <c r="AB28" s="20" t="str">
        <f>IF(OR(C28="",D28=""),"",IF(AND('Input Variables'!$E$12&gt;=C28,'Input Variables'!$E$12&lt;=D28),1,0))</f>
        <v/>
      </c>
      <c r="AC28" s="20" t="str">
        <f>IF(OR(C28="",D28=""),"",IF(AND('Input Variables'!$E$13&gt;=C28,'Input Variables'!$E$13&lt;=D28),1,0))</f>
        <v/>
      </c>
      <c r="AD28" s="20" t="str">
        <f>IF(OR(C28="",D28=""),"",IF(AND('Input Variables'!$E$14&gt;=C28,'Input Variables'!$E$14&lt;=D28),1,0))</f>
        <v/>
      </c>
      <c r="AE28" s="20" t="str">
        <f>IF(OR(C28="",D28=""),"",IF(AND('Input Variables'!$E$15&gt;=C28,'Input Variables'!$E$15&lt;=D28),1,0))</f>
        <v/>
      </c>
      <c r="AF28" s="20" t="str">
        <f>IF(OR(C28="",D28=""),"",IF(AND('Input Variables'!$E$16&gt;=C28,'Input Variables'!$E$16&lt;=D28),1,0))</f>
        <v/>
      </c>
      <c r="AG28" s="20" t="str">
        <f>IF(OR(C28="",D28=""),"",IF(AND('Input Variables'!$E$17&gt;=C28,'Input Variables'!$E$17&lt;=D28),1,0))</f>
        <v/>
      </c>
      <c r="AH28" s="20" t="str">
        <f>IF(OR(C28="",D28=""),"",IF(AND('Input Variables'!$E$18&gt;=C28,'Input Variables'!$E$18&lt;=D28),1,0))</f>
        <v/>
      </c>
      <c r="AI28" s="20" t="str">
        <f>IF(OR(C28="",D28=""),"",IF(AND('Input Variables'!$E$19&gt;=C28,'Input Variables'!$E$19&lt;=D28),1,0))</f>
        <v/>
      </c>
      <c r="AJ28" s="20">
        <f t="shared" si="12"/>
        <v>0</v>
      </c>
    </row>
    <row r="29" spans="2:36" x14ac:dyDescent="0.25">
      <c r="B29" s="36"/>
      <c r="C29" s="37"/>
      <c r="D29" s="37"/>
      <c r="E29" s="38"/>
      <c r="F29" s="39"/>
      <c r="G29" s="39"/>
      <c r="H29" s="39"/>
      <c r="I29" s="31" t="str">
        <f t="shared" si="4"/>
        <v/>
      </c>
      <c r="J29" s="31" t="str">
        <f>IF(W29="", "", IF(V29="Hours", (W29*('Input Variables'!$E$3/5))*U29*T29, W29*U29*T29))</f>
        <v/>
      </c>
      <c r="K29" s="31" t="str">
        <f>IF(OR(W29="", C29="",D29=""), "", IF(V29="Hours", (AJ29*('Input Variables'!$E$3/5))*U29, AJ29*U29))</f>
        <v/>
      </c>
      <c r="L29" s="31" t="str">
        <f>IF(OR(E29="",G29="",S29=""),"",IF(AND(G29="Yes",V29="Hours"),('Input Variables'!$E$8*('Input Variables'!$E$3/5))*U29*T29,IF(G29="Yes",'Input Variables'!$E$8*U29*T29,0)))</f>
        <v/>
      </c>
      <c r="M29" s="32" t="str">
        <f t="shared" si="0"/>
        <v/>
      </c>
      <c r="N29" s="38"/>
      <c r="O29" s="38"/>
      <c r="P29" s="34" t="str">
        <f t="shared" si="10"/>
        <v/>
      </c>
      <c r="Q29" s="20" t="str">
        <f t="shared" si="2"/>
        <v/>
      </c>
      <c r="R29" s="20" t="str">
        <f t="shared" si="5"/>
        <v/>
      </c>
      <c r="S29" s="20" t="str">
        <f t="shared" si="11"/>
        <v/>
      </c>
      <c r="T29" s="20">
        <f t="shared" si="7"/>
        <v>0</v>
      </c>
      <c r="U29" s="20">
        <f>E29/'Input Variables'!$E$3</f>
        <v>0</v>
      </c>
      <c r="V29" s="20" t="str">
        <f t="shared" si="3"/>
        <v>Days</v>
      </c>
      <c r="W29" s="20" t="str">
        <f>IF(OR(F29="",E29="",S29=""),"",IF(F29='Input Variables'!$E$4,'Input Variables'!$E$6,IF(F29='Input Variables'!$E$5,'Input Variables'!$E$7)))</f>
        <v/>
      </c>
      <c r="X29" s="20" t="str">
        <f>IF(W29="", "", IF(V29="Hours", (W29*'Input Variables'!$E$3/5)*U29, W29*U29))</f>
        <v/>
      </c>
      <c r="Y29" s="20" t="str">
        <f>IF(OR(C29="",D29=""),"",IF(AND('Input Variables'!$E$9&gt;=C29,'Input Variables'!$E$9&lt;=D29),1,0))</f>
        <v/>
      </c>
      <c r="Z29" s="20" t="str">
        <f>IF(OR(C29="",D29=""),"",IF(AND('Input Variables'!$E$10&gt;=C29,'Input Variables'!$E$10&lt;=D29),1,0))</f>
        <v/>
      </c>
      <c r="AA29" s="20" t="str">
        <f>IF(OR(C29="",D29=""),"",IF(AND('Input Variables'!$E$11&gt;=C29,'Input Variables'!$E$11&lt;=D29),1,0))</f>
        <v/>
      </c>
      <c r="AB29" s="20" t="str">
        <f>IF(OR(C29="",D29=""),"",IF(AND('Input Variables'!$E$12&gt;=C29,'Input Variables'!$E$12&lt;=D29),1,0))</f>
        <v/>
      </c>
      <c r="AC29" s="20" t="str">
        <f>IF(OR(C29="",D29=""),"",IF(AND('Input Variables'!$E$13&gt;=C29,'Input Variables'!$E$13&lt;=D29),1,0))</f>
        <v/>
      </c>
      <c r="AD29" s="20" t="str">
        <f>IF(OR(C29="",D29=""),"",IF(AND('Input Variables'!$E$14&gt;=C29,'Input Variables'!$E$14&lt;=D29),1,0))</f>
        <v/>
      </c>
      <c r="AE29" s="20" t="str">
        <f>IF(OR(C29="",D29=""),"",IF(AND('Input Variables'!$E$15&gt;=C29,'Input Variables'!$E$15&lt;=D29),1,0))</f>
        <v/>
      </c>
      <c r="AF29" s="20" t="str">
        <f>IF(OR(C29="",D29=""),"",IF(AND('Input Variables'!$E$16&gt;=C29,'Input Variables'!$E$16&lt;=D29),1,0))</f>
        <v/>
      </c>
      <c r="AG29" s="20" t="str">
        <f>IF(OR(C29="",D29=""),"",IF(AND('Input Variables'!$E$17&gt;=C29,'Input Variables'!$E$17&lt;=D29),1,0))</f>
        <v/>
      </c>
      <c r="AH29" s="20" t="str">
        <f>IF(OR(C29="",D29=""),"",IF(AND('Input Variables'!$E$18&gt;=C29,'Input Variables'!$E$18&lt;=D29),1,0))</f>
        <v/>
      </c>
      <c r="AI29" s="20" t="str">
        <f>IF(OR(C29="",D29=""),"",IF(AND('Input Variables'!$E$19&gt;=C29,'Input Variables'!$E$19&lt;=D29),1,0))</f>
        <v/>
      </c>
      <c r="AJ29" s="20">
        <f t="shared" si="12"/>
        <v>0</v>
      </c>
    </row>
    <row r="30" spans="2:36" x14ac:dyDescent="0.25">
      <c r="B30" s="36"/>
      <c r="C30" s="37"/>
      <c r="D30" s="37"/>
      <c r="E30" s="38"/>
      <c r="F30" s="39"/>
      <c r="G30" s="39"/>
      <c r="H30" s="39"/>
      <c r="I30" s="31" t="str">
        <f t="shared" si="4"/>
        <v/>
      </c>
      <c r="J30" s="31" t="str">
        <f>IF(W30="", "", IF(V30="Hours", (W30*('Input Variables'!$E$3/5))*U30*T30, W30*U30*T30))</f>
        <v/>
      </c>
      <c r="K30" s="31" t="str">
        <f>IF(OR(W30="", C30="",D30=""), "", IF(V30="Hours", (AJ30*('Input Variables'!$E$3/5))*U30, AJ30*U30))</f>
        <v/>
      </c>
      <c r="L30" s="31" t="str">
        <f>IF(OR(E30="",G30="",S30=""),"",IF(AND(G30="Yes",V30="Hours"),('Input Variables'!$E$8*('Input Variables'!$E$3/5))*U30*T30,IF(G30="Yes",'Input Variables'!$E$8*U30*T30,0)))</f>
        <v/>
      </c>
      <c r="M30" s="32" t="str">
        <f t="shared" si="0"/>
        <v/>
      </c>
      <c r="N30" s="38"/>
      <c r="O30" s="38"/>
      <c r="P30" s="34" t="str">
        <f t="shared" si="10"/>
        <v/>
      </c>
      <c r="Q30" s="20" t="str">
        <f t="shared" si="2"/>
        <v/>
      </c>
      <c r="R30" s="20" t="str">
        <f t="shared" si="5"/>
        <v/>
      </c>
      <c r="S30" s="20" t="str">
        <f t="shared" si="11"/>
        <v/>
      </c>
      <c r="T30" s="20">
        <f t="shared" si="7"/>
        <v>0</v>
      </c>
      <c r="U30" s="20">
        <f>E30/'Input Variables'!$E$3</f>
        <v>0</v>
      </c>
      <c r="V30" s="20" t="str">
        <f t="shared" si="3"/>
        <v>Days</v>
      </c>
      <c r="W30" s="20" t="str">
        <f>IF(OR(F30="",E30="",S30=""),"",IF(F30='Input Variables'!$E$4,'Input Variables'!$E$6,IF(F30='Input Variables'!$E$5,'Input Variables'!$E$7)))</f>
        <v/>
      </c>
      <c r="X30" s="20" t="str">
        <f>IF(W30="", "", IF(V30="Hours", (W30*'Input Variables'!$E$3/5)*U30, W30*U30))</f>
        <v/>
      </c>
      <c r="Y30" s="20" t="str">
        <f>IF(OR(C30="",D30=""),"",IF(AND('Input Variables'!$E$9&gt;=C30,'Input Variables'!$E$9&lt;=D30),1,0))</f>
        <v/>
      </c>
      <c r="Z30" s="20" t="str">
        <f>IF(OR(C30="",D30=""),"",IF(AND('Input Variables'!$E$10&gt;=C30,'Input Variables'!$E$10&lt;=D30),1,0))</f>
        <v/>
      </c>
      <c r="AA30" s="20" t="str">
        <f>IF(OR(C30="",D30=""),"",IF(AND('Input Variables'!$E$11&gt;=C30,'Input Variables'!$E$11&lt;=D30),1,0))</f>
        <v/>
      </c>
      <c r="AB30" s="20" t="str">
        <f>IF(OR(C30="",D30=""),"",IF(AND('Input Variables'!$E$12&gt;=C30,'Input Variables'!$E$12&lt;=D30),1,0))</f>
        <v/>
      </c>
      <c r="AC30" s="20" t="str">
        <f>IF(OR(C30="",D30=""),"",IF(AND('Input Variables'!$E$13&gt;=C30,'Input Variables'!$E$13&lt;=D30),1,0))</f>
        <v/>
      </c>
      <c r="AD30" s="20" t="str">
        <f>IF(OR(C30="",D30=""),"",IF(AND('Input Variables'!$E$14&gt;=C30,'Input Variables'!$E$14&lt;=D30),1,0))</f>
        <v/>
      </c>
      <c r="AE30" s="20" t="str">
        <f>IF(OR(C30="",D30=""),"",IF(AND('Input Variables'!$E$15&gt;=C30,'Input Variables'!$E$15&lt;=D30),1,0))</f>
        <v/>
      </c>
      <c r="AF30" s="20" t="str">
        <f>IF(OR(C30="",D30=""),"",IF(AND('Input Variables'!$E$16&gt;=C30,'Input Variables'!$E$16&lt;=D30),1,0))</f>
        <v/>
      </c>
      <c r="AG30" s="20" t="str">
        <f>IF(OR(C30="",D30=""),"",IF(AND('Input Variables'!$E$17&gt;=C30,'Input Variables'!$E$17&lt;=D30),1,0))</f>
        <v/>
      </c>
      <c r="AH30" s="20" t="str">
        <f>IF(OR(C30="",D30=""),"",IF(AND('Input Variables'!$E$18&gt;=C30,'Input Variables'!$E$18&lt;=D30),1,0))</f>
        <v/>
      </c>
      <c r="AI30" s="20" t="str">
        <f>IF(OR(C30="",D30=""),"",IF(AND('Input Variables'!$E$19&gt;=C30,'Input Variables'!$E$19&lt;=D30),1,0))</f>
        <v/>
      </c>
      <c r="AJ30" s="20">
        <f t="shared" si="12"/>
        <v>0</v>
      </c>
    </row>
    <row r="31" spans="2:36" x14ac:dyDescent="0.25">
      <c r="B31" s="36"/>
      <c r="C31" s="37"/>
      <c r="D31" s="37"/>
      <c r="E31" s="38"/>
      <c r="F31" s="39"/>
      <c r="G31" s="39"/>
      <c r="H31" s="39"/>
      <c r="I31" s="31" t="str">
        <f t="shared" si="4"/>
        <v/>
      </c>
      <c r="J31" s="31" t="str">
        <f>IF(W31="", "", IF(V31="Hours", (W31*('Input Variables'!$E$3/5))*U31*T31, W31*U31*T31))</f>
        <v/>
      </c>
      <c r="K31" s="31" t="str">
        <f>IF(OR(W31="", C31="",D31=""), "", IF(V31="Hours", (AJ31*('Input Variables'!$E$3/5))*U31, AJ31*U31))</f>
        <v/>
      </c>
      <c r="L31" s="31" t="str">
        <f>IF(OR(E31="",G31="",S31=""),"",IF(AND(G31="Yes",V31="Hours"),('Input Variables'!$E$8*('Input Variables'!$E$3/5))*U31*T31,IF(G31="Yes",'Input Variables'!$E$8*U31*T31,0)))</f>
        <v/>
      </c>
      <c r="M31" s="32" t="str">
        <f t="shared" si="0"/>
        <v/>
      </c>
      <c r="N31" s="38"/>
      <c r="O31" s="38"/>
      <c r="P31" s="34" t="str">
        <f t="shared" si="10"/>
        <v/>
      </c>
      <c r="Q31" s="20" t="str">
        <f t="shared" si="2"/>
        <v/>
      </c>
      <c r="R31" s="20" t="str">
        <f t="shared" si="5"/>
        <v/>
      </c>
      <c r="S31" s="20" t="str">
        <f t="shared" si="11"/>
        <v/>
      </c>
      <c r="T31" s="20">
        <f t="shared" si="7"/>
        <v>0</v>
      </c>
      <c r="U31" s="20">
        <f>E31/'Input Variables'!$E$3</f>
        <v>0</v>
      </c>
      <c r="V31" s="20" t="str">
        <f t="shared" si="3"/>
        <v>Days</v>
      </c>
      <c r="W31" s="20" t="str">
        <f>IF(OR(F31="",E31="",S31=""),"",IF(F31='Input Variables'!$E$4,'Input Variables'!$E$6,IF(F31='Input Variables'!$E$5,'Input Variables'!$E$7)))</f>
        <v/>
      </c>
      <c r="X31" s="20" t="str">
        <f>IF(W31="", "", IF(V31="Hours", (W31*'Input Variables'!$E$3/5)*U31, W31*U31))</f>
        <v/>
      </c>
      <c r="Y31" s="20" t="str">
        <f>IF(OR(C31="",D31=""),"",IF(AND('Input Variables'!$E$9&gt;=C31,'Input Variables'!$E$9&lt;=D31),1,0))</f>
        <v/>
      </c>
      <c r="Z31" s="20" t="str">
        <f>IF(OR(C31="",D31=""),"",IF(AND('Input Variables'!$E$10&gt;=C31,'Input Variables'!$E$10&lt;=D31),1,0))</f>
        <v/>
      </c>
      <c r="AA31" s="20" t="str">
        <f>IF(OR(C31="",D31=""),"",IF(AND('Input Variables'!$E$11&gt;=C31,'Input Variables'!$E$11&lt;=D31),1,0))</f>
        <v/>
      </c>
      <c r="AB31" s="20" t="str">
        <f>IF(OR(C31="",D31=""),"",IF(AND('Input Variables'!$E$12&gt;=C31,'Input Variables'!$E$12&lt;=D31),1,0))</f>
        <v/>
      </c>
      <c r="AC31" s="20" t="str">
        <f>IF(OR(C31="",D31=""),"",IF(AND('Input Variables'!$E$13&gt;=C31,'Input Variables'!$E$13&lt;=D31),1,0))</f>
        <v/>
      </c>
      <c r="AD31" s="20" t="str">
        <f>IF(OR(C31="",D31=""),"",IF(AND('Input Variables'!$E$14&gt;=C31,'Input Variables'!$E$14&lt;=D31),1,0))</f>
        <v/>
      </c>
      <c r="AE31" s="20" t="str">
        <f>IF(OR(C31="",D31=""),"",IF(AND('Input Variables'!$E$15&gt;=C31,'Input Variables'!$E$15&lt;=D31),1,0))</f>
        <v/>
      </c>
      <c r="AF31" s="20" t="str">
        <f>IF(OR(C31="",D31=""),"",IF(AND('Input Variables'!$E$16&gt;=C31,'Input Variables'!$E$16&lt;=D31),1,0))</f>
        <v/>
      </c>
      <c r="AG31" s="20" t="str">
        <f>IF(OR(C31="",D31=""),"",IF(AND('Input Variables'!$E$17&gt;=C31,'Input Variables'!$E$17&lt;=D31),1,0))</f>
        <v/>
      </c>
      <c r="AH31" s="20" t="str">
        <f>IF(OR(C31="",D31=""),"",IF(AND('Input Variables'!$E$18&gt;=C31,'Input Variables'!$E$18&lt;=D31),1,0))</f>
        <v/>
      </c>
      <c r="AI31" s="20" t="str">
        <f>IF(OR(C31="",D31=""),"",IF(AND('Input Variables'!$E$19&gt;=C31,'Input Variables'!$E$19&lt;=D31),1,0))</f>
        <v/>
      </c>
      <c r="AJ31" s="20">
        <f t="shared" si="12"/>
        <v>0</v>
      </c>
    </row>
    <row r="32" spans="2:36" x14ac:dyDescent="0.25">
      <c r="B32" s="36"/>
      <c r="C32" s="37"/>
      <c r="D32" s="37"/>
      <c r="E32" s="38"/>
      <c r="F32" s="39"/>
      <c r="G32" s="39"/>
      <c r="H32" s="39"/>
      <c r="I32" s="31" t="str">
        <f t="shared" si="4"/>
        <v/>
      </c>
      <c r="J32" s="31" t="str">
        <f>IF(W32="", "", IF(V32="Hours", (W32*('Input Variables'!$E$3/5))*U32*T32, W32*U32*T32))</f>
        <v/>
      </c>
      <c r="K32" s="31" t="str">
        <f>IF(OR(W32="", C32="",D32=""), "", IF(V32="Hours", (AJ32*('Input Variables'!$E$3/5))*U32, AJ32*U32))</f>
        <v/>
      </c>
      <c r="L32" s="31" t="str">
        <f>IF(OR(E32="",G32="",S32=""),"",IF(AND(G32="Yes",V32="Hours"),('Input Variables'!$E$8*('Input Variables'!$E$3/5))*U32*T32,IF(G32="Yes",'Input Variables'!$E$8*U32*T32,0)))</f>
        <v/>
      </c>
      <c r="M32" s="32" t="str">
        <f t="shared" si="0"/>
        <v/>
      </c>
      <c r="N32" s="38"/>
      <c r="O32" s="38"/>
      <c r="P32" s="34" t="str">
        <f t="shared" si="10"/>
        <v/>
      </c>
      <c r="Q32" s="20" t="str">
        <f t="shared" si="2"/>
        <v/>
      </c>
      <c r="R32" s="20" t="str">
        <f t="shared" si="5"/>
        <v/>
      </c>
      <c r="S32" s="20" t="str">
        <f t="shared" si="11"/>
        <v/>
      </c>
      <c r="T32" s="20">
        <f t="shared" si="7"/>
        <v>0</v>
      </c>
      <c r="U32" s="20">
        <f>E32/'Input Variables'!$E$3</f>
        <v>0</v>
      </c>
      <c r="V32" s="20" t="str">
        <f t="shared" si="3"/>
        <v>Days</v>
      </c>
      <c r="W32" s="20" t="str">
        <f>IF(OR(F32="",E32="",S32=""),"",IF(F32='Input Variables'!$E$4,'Input Variables'!$E$6,IF(F32='Input Variables'!$E$5,'Input Variables'!$E$7)))</f>
        <v/>
      </c>
      <c r="X32" s="20" t="str">
        <f>IF(W32="", "", IF(V32="Hours", (W32*'Input Variables'!$E$3/5)*U32, W32*U32))</f>
        <v/>
      </c>
      <c r="Y32" s="20" t="str">
        <f>IF(OR(C32="",D32=""),"",IF(AND('Input Variables'!$E$9&gt;=C32,'Input Variables'!$E$9&lt;=D32),1,0))</f>
        <v/>
      </c>
      <c r="Z32" s="20" t="str">
        <f>IF(OR(C32="",D32=""),"",IF(AND('Input Variables'!$E$10&gt;=C32,'Input Variables'!$E$10&lt;=D32),1,0))</f>
        <v/>
      </c>
      <c r="AA32" s="20" t="str">
        <f>IF(OR(C32="",D32=""),"",IF(AND('Input Variables'!$E$11&gt;=C32,'Input Variables'!$E$11&lt;=D32),1,0))</f>
        <v/>
      </c>
      <c r="AB32" s="20" t="str">
        <f>IF(OR(C32="",D32=""),"",IF(AND('Input Variables'!$E$12&gt;=C32,'Input Variables'!$E$12&lt;=D32),1,0))</f>
        <v/>
      </c>
      <c r="AC32" s="20" t="str">
        <f>IF(OR(C32="",D32=""),"",IF(AND('Input Variables'!$E$13&gt;=C32,'Input Variables'!$E$13&lt;=D32),1,0))</f>
        <v/>
      </c>
      <c r="AD32" s="20" t="str">
        <f>IF(OR(C32="",D32=""),"",IF(AND('Input Variables'!$E$14&gt;=C32,'Input Variables'!$E$14&lt;=D32),1,0))</f>
        <v/>
      </c>
      <c r="AE32" s="20" t="str">
        <f>IF(OR(C32="",D32=""),"",IF(AND('Input Variables'!$E$15&gt;=C32,'Input Variables'!$E$15&lt;=D32),1,0))</f>
        <v/>
      </c>
      <c r="AF32" s="20" t="str">
        <f>IF(OR(C32="",D32=""),"",IF(AND('Input Variables'!$E$16&gt;=C32,'Input Variables'!$E$16&lt;=D32),1,0))</f>
        <v/>
      </c>
      <c r="AG32" s="20" t="str">
        <f>IF(OR(C32="",D32=""),"",IF(AND('Input Variables'!$E$17&gt;=C32,'Input Variables'!$E$17&lt;=D32),1,0))</f>
        <v/>
      </c>
      <c r="AH32" s="20" t="str">
        <f>IF(OR(C32="",D32=""),"",IF(AND('Input Variables'!$E$18&gt;=C32,'Input Variables'!$E$18&lt;=D32),1,0))</f>
        <v/>
      </c>
      <c r="AI32" s="20" t="str">
        <f>IF(OR(C32="",D32=""),"",IF(AND('Input Variables'!$E$19&gt;=C32,'Input Variables'!$E$19&lt;=D32),1,0))</f>
        <v/>
      </c>
      <c r="AJ32" s="20">
        <f t="shared" si="12"/>
        <v>0</v>
      </c>
    </row>
    <row r="33" spans="2:36" x14ac:dyDescent="0.25">
      <c r="B33" s="36"/>
      <c r="C33" s="37"/>
      <c r="D33" s="37"/>
      <c r="E33" s="38"/>
      <c r="F33" s="39"/>
      <c r="G33" s="39"/>
      <c r="H33" s="39"/>
      <c r="I33" s="31" t="str">
        <f t="shared" si="4"/>
        <v/>
      </c>
      <c r="J33" s="31" t="str">
        <f>IF(W33="", "", IF(V33="Hours", (W33*('Input Variables'!$E$3/5))*U33*T33, W33*U33*T33))</f>
        <v/>
      </c>
      <c r="K33" s="31" t="str">
        <f>IF(OR(W33="", C33="",D33=""), "", IF(V33="Hours", (AJ33*('Input Variables'!$E$3/5))*U33, AJ33*U33))</f>
        <v/>
      </c>
      <c r="L33" s="31" t="str">
        <f>IF(OR(E33="",G33="",S33=""),"",IF(AND(G33="Yes",V33="Hours"),('Input Variables'!$E$8*('Input Variables'!$E$3/5))*U33*T33,IF(G33="Yes",'Input Variables'!$E$8*U33*T33,0)))</f>
        <v/>
      </c>
      <c r="M33" s="32" t="str">
        <f t="shared" si="0"/>
        <v/>
      </c>
      <c r="N33" s="38"/>
      <c r="O33" s="38"/>
      <c r="P33" s="34" t="str">
        <f t="shared" si="10"/>
        <v/>
      </c>
      <c r="Q33" s="20" t="str">
        <f t="shared" si="2"/>
        <v/>
      </c>
      <c r="R33" s="20" t="str">
        <f t="shared" si="5"/>
        <v/>
      </c>
      <c r="S33" s="20" t="str">
        <f t="shared" si="11"/>
        <v/>
      </c>
      <c r="T33" s="20">
        <f t="shared" si="7"/>
        <v>0</v>
      </c>
      <c r="U33" s="20">
        <f>E33/'Input Variables'!$E$3</f>
        <v>0</v>
      </c>
      <c r="V33" s="20" t="str">
        <f t="shared" si="3"/>
        <v>Days</v>
      </c>
      <c r="W33" s="20" t="str">
        <f>IF(OR(F33="",E33="",S33=""),"",IF(F33='Input Variables'!$E$4,'Input Variables'!$E$6,IF(F33='Input Variables'!$E$5,'Input Variables'!$E$7)))</f>
        <v/>
      </c>
      <c r="X33" s="20" t="str">
        <f>IF(W33="", "", IF(V33="Hours", (W33*'Input Variables'!$E$3/5)*U33, W33*U33))</f>
        <v/>
      </c>
      <c r="Y33" s="20" t="str">
        <f>IF(OR(C33="",D33=""),"",IF(AND('Input Variables'!$E$9&gt;=C33,'Input Variables'!$E$9&lt;=D33),1,0))</f>
        <v/>
      </c>
      <c r="Z33" s="20" t="str">
        <f>IF(OR(C33="",D33=""),"",IF(AND('Input Variables'!$E$10&gt;=C33,'Input Variables'!$E$10&lt;=D33),1,0))</f>
        <v/>
      </c>
      <c r="AA33" s="20" t="str">
        <f>IF(OR(C33="",D33=""),"",IF(AND('Input Variables'!$E$11&gt;=C33,'Input Variables'!$E$11&lt;=D33),1,0))</f>
        <v/>
      </c>
      <c r="AB33" s="20" t="str">
        <f>IF(OR(C33="",D33=""),"",IF(AND('Input Variables'!$E$12&gt;=C33,'Input Variables'!$E$12&lt;=D33),1,0))</f>
        <v/>
      </c>
      <c r="AC33" s="20" t="str">
        <f>IF(OR(C33="",D33=""),"",IF(AND('Input Variables'!$E$13&gt;=C33,'Input Variables'!$E$13&lt;=D33),1,0))</f>
        <v/>
      </c>
      <c r="AD33" s="20" t="str">
        <f>IF(OR(C33="",D33=""),"",IF(AND('Input Variables'!$E$14&gt;=C33,'Input Variables'!$E$14&lt;=D33),1,0))</f>
        <v/>
      </c>
      <c r="AE33" s="20" t="str">
        <f>IF(OR(C33="",D33=""),"",IF(AND('Input Variables'!$E$15&gt;=C33,'Input Variables'!$E$15&lt;=D33),1,0))</f>
        <v/>
      </c>
      <c r="AF33" s="20" t="str">
        <f>IF(OR(C33="",D33=""),"",IF(AND('Input Variables'!$E$16&gt;=C33,'Input Variables'!$E$16&lt;=D33),1,0))</f>
        <v/>
      </c>
      <c r="AG33" s="20" t="str">
        <f>IF(OR(C33="",D33=""),"",IF(AND('Input Variables'!$E$17&gt;=C33,'Input Variables'!$E$17&lt;=D33),1,0))</f>
        <v/>
      </c>
      <c r="AH33" s="20" t="str">
        <f>IF(OR(C33="",D33=""),"",IF(AND('Input Variables'!$E$18&gt;=C33,'Input Variables'!$E$18&lt;=D33),1,0))</f>
        <v/>
      </c>
      <c r="AI33" s="20" t="str">
        <f>IF(OR(C33="",D33=""),"",IF(AND('Input Variables'!$E$19&gt;=C33,'Input Variables'!$E$19&lt;=D33),1,0))</f>
        <v/>
      </c>
      <c r="AJ33" s="20">
        <f t="shared" si="12"/>
        <v>0</v>
      </c>
    </row>
    <row r="34" spans="2:36" x14ac:dyDescent="0.25">
      <c r="B34" s="36"/>
      <c r="C34" s="37"/>
      <c r="D34" s="37"/>
      <c r="E34" s="38"/>
      <c r="F34" s="39"/>
      <c r="G34" s="39"/>
      <c r="H34" s="39"/>
      <c r="I34" s="31" t="str">
        <f>IF(W34="", "", V34)</f>
        <v/>
      </c>
      <c r="J34" s="31" t="str">
        <f>IF(W34="", "", IF(V34="Hours", (W34*('Input Variables'!$E$3/5))*U34*T34, W34*U34*T34))</f>
        <v/>
      </c>
      <c r="K34" s="31" t="str">
        <f>IF(OR(W34="", C34="",D34=""), "", IF(V34="Hours", (AJ34*('Input Variables'!$E$3/5))*U34, AJ34*U34))</f>
        <v/>
      </c>
      <c r="L34" s="31" t="str">
        <f>IF(OR(E34="",G34="",S34=""),"",IF(AND(G34="Yes",V34="Hours"),('Input Variables'!$E$8*('Input Variables'!$E$3/5))*U34*T34,IF(G34="Yes",'Input Variables'!$E$8*U34*T34,0)))</f>
        <v/>
      </c>
      <c r="M34" s="32" t="str">
        <f t="shared" si="0"/>
        <v/>
      </c>
      <c r="N34" s="38"/>
      <c r="O34" s="38"/>
      <c r="P34" s="34" t="str">
        <f t="shared" si="10"/>
        <v/>
      </c>
      <c r="Q34" s="20" t="str">
        <f t="shared" si="2"/>
        <v/>
      </c>
      <c r="R34" s="20" t="str">
        <f t="shared" si="5"/>
        <v/>
      </c>
      <c r="S34" s="20" t="str">
        <f t="shared" si="11"/>
        <v/>
      </c>
      <c r="T34" s="20">
        <f t="shared" si="7"/>
        <v>0</v>
      </c>
      <c r="U34" s="20">
        <f>E34/'Input Variables'!$E$3</f>
        <v>0</v>
      </c>
      <c r="V34" s="20" t="str">
        <f t="shared" si="3"/>
        <v>Days</v>
      </c>
      <c r="W34" s="20" t="str">
        <f>IF(OR(F34="",E34="",S34=""),"",IF(F34='Input Variables'!$E$4,'Input Variables'!$E$6,IF(F34='Input Variables'!$E$5,'Input Variables'!$E$7)))</f>
        <v/>
      </c>
      <c r="X34" s="20" t="str">
        <f>IF(W34="", "", IF(V34="Hours", (W34*'Input Variables'!$E$3/5)*U34, W34*U34))</f>
        <v/>
      </c>
      <c r="Y34" s="20" t="str">
        <f>IF(OR(C34="",D34=""),"",IF(AND('Input Variables'!$E$9&gt;=C34,'Input Variables'!$E$9&lt;=D34),1,0))</f>
        <v/>
      </c>
      <c r="Z34" s="20" t="str">
        <f>IF(OR(C34="",D34=""),"",IF(AND('Input Variables'!$E$10&gt;=C34,'Input Variables'!$E$10&lt;=D34),1,0))</f>
        <v/>
      </c>
      <c r="AA34" s="20" t="str">
        <f>IF(OR(C34="",D34=""),"",IF(AND('Input Variables'!$E$11&gt;=C34,'Input Variables'!$E$11&lt;=D34),1,0))</f>
        <v/>
      </c>
      <c r="AB34" s="20" t="str">
        <f>IF(OR(C34="",D34=""),"",IF(AND('Input Variables'!$E$12&gt;=C34,'Input Variables'!$E$12&lt;=D34),1,0))</f>
        <v/>
      </c>
      <c r="AC34" s="20" t="str">
        <f>IF(OR(C34="",D34=""),"",IF(AND('Input Variables'!$E$13&gt;=C34,'Input Variables'!$E$13&lt;=D34),1,0))</f>
        <v/>
      </c>
      <c r="AD34" s="20" t="str">
        <f>IF(OR(C34="",D34=""),"",IF(AND('Input Variables'!$E$14&gt;=C34,'Input Variables'!$E$14&lt;=D34),1,0))</f>
        <v/>
      </c>
      <c r="AE34" s="20" t="str">
        <f>IF(OR(C34="",D34=""),"",IF(AND('Input Variables'!$E$15&gt;=C34,'Input Variables'!$E$15&lt;=D34),1,0))</f>
        <v/>
      </c>
      <c r="AF34" s="20" t="str">
        <f>IF(OR(C34="",D34=""),"",IF(AND('Input Variables'!$E$16&gt;=C34,'Input Variables'!$E$16&lt;=D34),1,0))</f>
        <v/>
      </c>
      <c r="AG34" s="20" t="str">
        <f>IF(OR(C34="",D34=""),"",IF(AND('Input Variables'!$E$17&gt;=C34,'Input Variables'!$E$17&lt;=D34),1,0))</f>
        <v/>
      </c>
      <c r="AH34" s="20" t="str">
        <f>IF(OR(C34="",D34=""),"",IF(AND('Input Variables'!$E$18&gt;=C34,'Input Variables'!$E$18&lt;=D34),1,0))</f>
        <v/>
      </c>
      <c r="AI34" s="20" t="str">
        <f>IF(OR(C34="",D34=""),"",IF(AND('Input Variables'!$E$19&gt;=C34,'Input Variables'!$E$19&lt;=D34),1,0))</f>
        <v/>
      </c>
      <c r="AJ34" s="20">
        <f t="shared" si="12"/>
        <v>0</v>
      </c>
    </row>
    <row r="35" spans="2:36" x14ac:dyDescent="0.25">
      <c r="B35" s="36"/>
      <c r="C35" s="37"/>
      <c r="D35" s="37"/>
      <c r="E35" s="38"/>
      <c r="F35" s="39"/>
      <c r="G35" s="39"/>
      <c r="H35" s="39"/>
      <c r="I35" s="31" t="str">
        <f t="shared" si="4"/>
        <v/>
      </c>
      <c r="J35" s="31" t="str">
        <f>IF(W35="", "", IF(V35="Hours", (W35*('Input Variables'!$E$3/5))*U35*T35, W35*U35*T35))</f>
        <v/>
      </c>
      <c r="K35" s="31" t="str">
        <f>IF(OR(W35="", C35="",D35=""), "", IF(V35="Hours", (AJ35*('Input Variables'!$E$3/5))*U35, AJ35*U35))</f>
        <v/>
      </c>
      <c r="L35" s="31" t="str">
        <f>IF(OR(E35="",G35="",S35=""),"",IF(AND(G35="Yes",V35="Hours"),('Input Variables'!$E$8*('Input Variables'!$E$3/5))*U35*T35,IF(G35="Yes",'Input Variables'!$E$8*U35*T35,0)))</f>
        <v/>
      </c>
      <c r="M35" s="32" t="str">
        <f t="shared" si="0"/>
        <v/>
      </c>
      <c r="N35" s="38"/>
      <c r="O35" s="38"/>
      <c r="P35" s="34" t="str">
        <f t="shared" ref="P35:P44" si="13">IF(S35="Check dates!", CONCATENATE(" ",S35), "")</f>
        <v/>
      </c>
      <c r="Q35" s="20" t="str">
        <f t="shared" si="2"/>
        <v/>
      </c>
      <c r="R35" s="20" t="str">
        <f t="shared" si="5"/>
        <v/>
      </c>
      <c r="S35" s="20" t="str">
        <f t="shared" ref="S35:S44" si="14">IF(Q35="", "", IF(OR(Q35&lt;0), "Check dates!", IF(R35&gt;52, "Check dates!", R35)))</f>
        <v/>
      </c>
      <c r="T35" s="20">
        <f t="shared" si="7"/>
        <v>0</v>
      </c>
      <c r="U35" s="20">
        <f>E35/'Input Variables'!$E$3</f>
        <v>0</v>
      </c>
      <c r="V35" s="20" t="str">
        <f t="shared" si="3"/>
        <v>Days</v>
      </c>
      <c r="W35" s="20" t="str">
        <f>IF(OR(F35="",E35="",S35=""),"",IF(F35='Input Variables'!$E$4,'Input Variables'!$E$6,IF(F35='Input Variables'!$E$5,'Input Variables'!$E$7)))</f>
        <v/>
      </c>
      <c r="X35" s="20" t="str">
        <f>IF(W35="", "", IF(V35="Hours", (W35*'Input Variables'!$E$3/5)*U35, W35*U35))</f>
        <v/>
      </c>
      <c r="Y35" s="20" t="str">
        <f>IF(OR(C35="",D35=""),"",IF(AND('Input Variables'!$E$9&gt;=C35,'Input Variables'!$E$9&lt;=D35),1,0))</f>
        <v/>
      </c>
      <c r="Z35" s="20" t="str">
        <f>IF(OR(C35="",D35=""),"",IF(AND('Input Variables'!$E$10&gt;=C35,'Input Variables'!$E$10&lt;=D35),1,0))</f>
        <v/>
      </c>
      <c r="AA35" s="20" t="str">
        <f>IF(OR(C35="",D35=""),"",IF(AND('Input Variables'!$E$11&gt;=C35,'Input Variables'!$E$11&lt;=D35),1,0))</f>
        <v/>
      </c>
      <c r="AB35" s="20" t="str">
        <f>IF(OR(C35="",D35=""),"",IF(AND('Input Variables'!$E$12&gt;=C35,'Input Variables'!$E$12&lt;=D35),1,0))</f>
        <v/>
      </c>
      <c r="AC35" s="20" t="str">
        <f>IF(OR(C35="",D35=""),"",IF(AND('Input Variables'!$E$13&gt;=C35,'Input Variables'!$E$13&lt;=D35),1,0))</f>
        <v/>
      </c>
      <c r="AD35" s="20" t="str">
        <f>IF(OR(C35="",D35=""),"",IF(AND('Input Variables'!$E$14&gt;=C35,'Input Variables'!$E$14&lt;=D35),1,0))</f>
        <v/>
      </c>
      <c r="AE35" s="20" t="str">
        <f>IF(OR(C35="",D35=""),"",IF(AND('Input Variables'!$E$15&gt;=C35,'Input Variables'!$E$15&lt;=D35),1,0))</f>
        <v/>
      </c>
      <c r="AF35" s="20" t="str">
        <f>IF(OR(C35="",D35=""),"",IF(AND('Input Variables'!$E$16&gt;=C35,'Input Variables'!$E$16&lt;=D35),1,0))</f>
        <v/>
      </c>
      <c r="AG35" s="20" t="str">
        <f>IF(OR(C35="",D35=""),"",IF(AND('Input Variables'!$E$17&gt;=C35,'Input Variables'!$E$17&lt;=D35),1,0))</f>
        <v/>
      </c>
      <c r="AH35" s="20" t="str">
        <f>IF(OR(C35="",D35=""),"",IF(AND('Input Variables'!$E$18&gt;=C35,'Input Variables'!$E$18&lt;=D35),1,0))</f>
        <v/>
      </c>
      <c r="AI35" s="20" t="str">
        <f>IF(OR(C35="",D35=""),"",IF(AND('Input Variables'!$E$19&gt;=C35,'Input Variables'!$E$19&lt;=D35),1,0))</f>
        <v/>
      </c>
      <c r="AJ35" s="20">
        <f t="shared" ref="AJ35:AJ44" si="15">SUM(Y35:AI35)</f>
        <v>0</v>
      </c>
    </row>
    <row r="36" spans="2:36" x14ac:dyDescent="0.25">
      <c r="B36" s="36"/>
      <c r="C36" s="37"/>
      <c r="D36" s="37"/>
      <c r="E36" s="38"/>
      <c r="F36" s="39"/>
      <c r="G36" s="39"/>
      <c r="H36" s="39"/>
      <c r="I36" s="31" t="str">
        <f t="shared" si="4"/>
        <v/>
      </c>
      <c r="J36" s="31" t="str">
        <f>IF(W36="", "", IF(V36="Hours", (W36*('Input Variables'!$E$3/5))*U36*T36, W36*U36*T36))</f>
        <v/>
      </c>
      <c r="K36" s="31" t="str">
        <f>IF(OR(W36="", C36="",D36=""), "", IF(V36="Hours", (AJ36*('Input Variables'!$E$3/5))*U36, AJ36*U36))</f>
        <v/>
      </c>
      <c r="L36" s="31" t="str">
        <f>IF(OR(E36="",G36="",S36=""),"",IF(AND(G36="Yes",V36="Hours"),('Input Variables'!$E$8*('Input Variables'!$E$3/5))*U36*T36,IF(G36="Yes",'Input Variables'!$E$8*U36*T36,0)))</f>
        <v/>
      </c>
      <c r="M36" s="32" t="str">
        <f t="shared" si="0"/>
        <v/>
      </c>
      <c r="N36" s="38"/>
      <c r="O36" s="38"/>
      <c r="P36" s="34" t="str">
        <f t="shared" si="13"/>
        <v/>
      </c>
      <c r="Q36" s="20" t="str">
        <f t="shared" si="2"/>
        <v/>
      </c>
      <c r="R36" s="20" t="str">
        <f t="shared" si="5"/>
        <v/>
      </c>
      <c r="S36" s="20" t="str">
        <f t="shared" si="14"/>
        <v/>
      </c>
      <c r="T36" s="20">
        <f t="shared" si="7"/>
        <v>0</v>
      </c>
      <c r="U36" s="20">
        <f>E36/'Input Variables'!$E$3</f>
        <v>0</v>
      </c>
      <c r="V36" s="20" t="str">
        <f t="shared" si="3"/>
        <v>Days</v>
      </c>
      <c r="W36" s="20" t="str">
        <f>IF(OR(F36="",E36="",S36=""),"",IF(F36='Input Variables'!$E$4,'Input Variables'!$E$6,IF(F36='Input Variables'!$E$5,'Input Variables'!$E$7)))</f>
        <v/>
      </c>
      <c r="X36" s="20" t="str">
        <f>IF(W36="", "", IF(V36="Hours", (W36*'Input Variables'!$E$3/5)*U36, W36*U36))</f>
        <v/>
      </c>
      <c r="Y36" s="20" t="str">
        <f>IF(OR(C36="",D36=""),"",IF(AND('Input Variables'!$E$9&gt;=C36,'Input Variables'!$E$9&lt;=D36),1,0))</f>
        <v/>
      </c>
      <c r="Z36" s="20" t="str">
        <f>IF(OR(C36="",D36=""),"",IF(AND('Input Variables'!$E$10&gt;=C36,'Input Variables'!$E$10&lt;=D36),1,0))</f>
        <v/>
      </c>
      <c r="AA36" s="20" t="str">
        <f>IF(OR(C36="",D36=""),"",IF(AND('Input Variables'!$E$11&gt;=C36,'Input Variables'!$E$11&lt;=D36),1,0))</f>
        <v/>
      </c>
      <c r="AB36" s="20" t="str">
        <f>IF(OR(C36="",D36=""),"",IF(AND('Input Variables'!$E$12&gt;=C36,'Input Variables'!$E$12&lt;=D36),1,0))</f>
        <v/>
      </c>
      <c r="AC36" s="20" t="str">
        <f>IF(OR(C36="",D36=""),"",IF(AND('Input Variables'!$E$13&gt;=C36,'Input Variables'!$E$13&lt;=D36),1,0))</f>
        <v/>
      </c>
      <c r="AD36" s="20" t="str">
        <f>IF(OR(C36="",D36=""),"",IF(AND('Input Variables'!$E$14&gt;=C36,'Input Variables'!$E$14&lt;=D36),1,0))</f>
        <v/>
      </c>
      <c r="AE36" s="20" t="str">
        <f>IF(OR(C36="",D36=""),"",IF(AND('Input Variables'!$E$15&gt;=C36,'Input Variables'!$E$15&lt;=D36),1,0))</f>
        <v/>
      </c>
      <c r="AF36" s="20" t="str">
        <f>IF(OR(C36="",D36=""),"",IF(AND('Input Variables'!$E$16&gt;=C36,'Input Variables'!$E$16&lt;=D36),1,0))</f>
        <v/>
      </c>
      <c r="AG36" s="20" t="str">
        <f>IF(OR(C36="",D36=""),"",IF(AND('Input Variables'!$E$17&gt;=C36,'Input Variables'!$E$17&lt;=D36),1,0))</f>
        <v/>
      </c>
      <c r="AH36" s="20" t="str">
        <f>IF(OR(C36="",D36=""),"",IF(AND('Input Variables'!$E$18&gt;=C36,'Input Variables'!$E$18&lt;=D36),1,0))</f>
        <v/>
      </c>
      <c r="AI36" s="20" t="str">
        <f>IF(OR(C36="",D36=""),"",IF(AND('Input Variables'!$E$19&gt;=C36,'Input Variables'!$E$19&lt;=D36),1,0))</f>
        <v/>
      </c>
      <c r="AJ36" s="20">
        <f t="shared" si="15"/>
        <v>0</v>
      </c>
    </row>
    <row r="37" spans="2:36" x14ac:dyDescent="0.25">
      <c r="B37" s="36"/>
      <c r="C37" s="37"/>
      <c r="D37" s="37"/>
      <c r="E37" s="38"/>
      <c r="F37" s="39"/>
      <c r="G37" s="39"/>
      <c r="H37" s="39"/>
      <c r="I37" s="31" t="str">
        <f t="shared" si="4"/>
        <v/>
      </c>
      <c r="J37" s="31" t="str">
        <f>IF(W37="", "", IF(V37="Hours", (W37*('Input Variables'!$E$3/5))*U37*T37, W37*U37*T37))</f>
        <v/>
      </c>
      <c r="K37" s="31" t="str">
        <f>IF(OR(W37="", C37="",D37=""), "", IF(V37="Hours", (AJ37*('Input Variables'!$E$3/5))*U37, AJ37*U37))</f>
        <v/>
      </c>
      <c r="L37" s="31" t="str">
        <f>IF(OR(E37="",G37="",S37=""),"",IF(AND(G37="Yes",V37="Hours"),('Input Variables'!$E$8*('Input Variables'!$E$3/5))*U37*T37,IF(G37="Yes",'Input Variables'!$E$8*U37*T37,0)))</f>
        <v/>
      </c>
      <c r="M37" s="32" t="str">
        <f t="shared" si="0"/>
        <v/>
      </c>
      <c r="N37" s="38"/>
      <c r="O37" s="38"/>
      <c r="P37" s="34" t="str">
        <f t="shared" si="13"/>
        <v/>
      </c>
      <c r="Q37" s="20" t="str">
        <f t="shared" si="2"/>
        <v/>
      </c>
      <c r="R37" s="20" t="str">
        <f t="shared" si="5"/>
        <v/>
      </c>
      <c r="S37" s="20" t="str">
        <f t="shared" si="14"/>
        <v/>
      </c>
      <c r="T37" s="20">
        <f t="shared" si="7"/>
        <v>0</v>
      </c>
      <c r="U37" s="20">
        <f>E37/'Input Variables'!$E$3</f>
        <v>0</v>
      </c>
      <c r="V37" s="20" t="str">
        <f t="shared" si="3"/>
        <v>Days</v>
      </c>
      <c r="W37" s="20" t="str">
        <f>IF(OR(F37="",E37="",S37=""),"",IF(F37='Input Variables'!$E$4,'Input Variables'!$E$6,IF(F37='Input Variables'!$E$5,'Input Variables'!$E$7)))</f>
        <v/>
      </c>
      <c r="X37" s="20" t="str">
        <f>IF(W37="", "", IF(V37="Hours", (W37*'Input Variables'!$E$3/5)*U37, W37*U37))</f>
        <v/>
      </c>
      <c r="Y37" s="20" t="str">
        <f>IF(OR(C37="",D37=""),"",IF(AND('Input Variables'!$E$9&gt;=C37,'Input Variables'!$E$9&lt;=D37),1,0))</f>
        <v/>
      </c>
      <c r="Z37" s="20" t="str">
        <f>IF(OR(C37="",D37=""),"",IF(AND('Input Variables'!$E$10&gt;=C37,'Input Variables'!$E$10&lt;=D37),1,0))</f>
        <v/>
      </c>
      <c r="AA37" s="20" t="str">
        <f>IF(OR(C37="",D37=""),"",IF(AND('Input Variables'!$E$11&gt;=C37,'Input Variables'!$E$11&lt;=D37),1,0))</f>
        <v/>
      </c>
      <c r="AB37" s="20" t="str">
        <f>IF(OR(C37="",D37=""),"",IF(AND('Input Variables'!$E$12&gt;=C37,'Input Variables'!$E$12&lt;=D37),1,0))</f>
        <v/>
      </c>
      <c r="AC37" s="20" t="str">
        <f>IF(OR(C37="",D37=""),"",IF(AND('Input Variables'!$E$13&gt;=C37,'Input Variables'!$E$13&lt;=D37),1,0))</f>
        <v/>
      </c>
      <c r="AD37" s="20" t="str">
        <f>IF(OR(C37="",D37=""),"",IF(AND('Input Variables'!$E$14&gt;=C37,'Input Variables'!$E$14&lt;=D37),1,0))</f>
        <v/>
      </c>
      <c r="AE37" s="20" t="str">
        <f>IF(OR(C37="",D37=""),"",IF(AND('Input Variables'!$E$15&gt;=C37,'Input Variables'!$E$15&lt;=D37),1,0))</f>
        <v/>
      </c>
      <c r="AF37" s="20" t="str">
        <f>IF(OR(C37="",D37=""),"",IF(AND('Input Variables'!$E$16&gt;=C37,'Input Variables'!$E$16&lt;=D37),1,0))</f>
        <v/>
      </c>
      <c r="AG37" s="20" t="str">
        <f>IF(OR(C37="",D37=""),"",IF(AND('Input Variables'!$E$17&gt;=C37,'Input Variables'!$E$17&lt;=D37),1,0))</f>
        <v/>
      </c>
      <c r="AH37" s="20" t="str">
        <f>IF(OR(C37="",D37=""),"",IF(AND('Input Variables'!$E$18&gt;=C37,'Input Variables'!$E$18&lt;=D37),1,0))</f>
        <v/>
      </c>
      <c r="AI37" s="20" t="str">
        <f>IF(OR(C37="",D37=""),"",IF(AND('Input Variables'!$E$19&gt;=C37,'Input Variables'!$E$19&lt;=D37),1,0))</f>
        <v/>
      </c>
      <c r="AJ37" s="20">
        <f t="shared" si="15"/>
        <v>0</v>
      </c>
    </row>
    <row r="38" spans="2:36" x14ac:dyDescent="0.25">
      <c r="B38" s="36"/>
      <c r="C38" s="37"/>
      <c r="D38" s="37"/>
      <c r="E38" s="38"/>
      <c r="F38" s="39"/>
      <c r="G38" s="39"/>
      <c r="H38" s="39"/>
      <c r="I38" s="31" t="str">
        <f t="shared" si="4"/>
        <v/>
      </c>
      <c r="J38" s="31" t="str">
        <f>IF(W38="", "", IF(V38="Hours", (W38*('Input Variables'!$E$3/5))*U38*T38, W38*U38*T38))</f>
        <v/>
      </c>
      <c r="K38" s="31" t="str">
        <f>IF(OR(W38="", C38="",D38=""), "", IF(V38="Hours", (AJ38*('Input Variables'!$E$3/5))*U38, AJ38*U38))</f>
        <v/>
      </c>
      <c r="L38" s="31" t="str">
        <f>IF(OR(E38="",G38="",S38=""),"",IF(AND(G38="Yes",V38="Hours"),('Input Variables'!$E$8*('Input Variables'!$E$3/5))*U38*T38,IF(G38="Yes",'Input Variables'!$E$8*U38*T38,0)))</f>
        <v/>
      </c>
      <c r="M38" s="32" t="str">
        <f t="shared" si="0"/>
        <v/>
      </c>
      <c r="N38" s="38"/>
      <c r="O38" s="38"/>
      <c r="P38" s="34" t="str">
        <f t="shared" si="13"/>
        <v/>
      </c>
      <c r="Q38" s="20" t="str">
        <f t="shared" si="2"/>
        <v/>
      </c>
      <c r="R38" s="20" t="str">
        <f t="shared" si="5"/>
        <v/>
      </c>
      <c r="S38" s="20" t="str">
        <f t="shared" si="14"/>
        <v/>
      </c>
      <c r="T38" s="20">
        <f t="shared" si="7"/>
        <v>0</v>
      </c>
      <c r="U38" s="20">
        <f>E38/'Input Variables'!$E$3</f>
        <v>0</v>
      </c>
      <c r="V38" s="20" t="str">
        <f t="shared" si="3"/>
        <v>Days</v>
      </c>
      <c r="W38" s="20" t="str">
        <f>IF(OR(F38="",E38="",S38=""),"",IF(F38='Input Variables'!$E$4,'Input Variables'!$E$6,IF(F38='Input Variables'!$E$5,'Input Variables'!$E$7)))</f>
        <v/>
      </c>
      <c r="X38" s="20" t="str">
        <f>IF(W38="", "", IF(V38="Hours", (W38*'Input Variables'!$E$3/5)*U38, W38*U38))</f>
        <v/>
      </c>
      <c r="Y38" s="20" t="str">
        <f>IF(OR(C38="",D38=""),"",IF(AND('Input Variables'!$E$9&gt;=C38,'Input Variables'!$E$9&lt;=D38),1,0))</f>
        <v/>
      </c>
      <c r="Z38" s="20" t="str">
        <f>IF(OR(C38="",D38=""),"",IF(AND('Input Variables'!$E$10&gt;=C38,'Input Variables'!$E$10&lt;=D38),1,0))</f>
        <v/>
      </c>
      <c r="AA38" s="20" t="str">
        <f>IF(OR(C38="",D38=""),"",IF(AND('Input Variables'!$E$11&gt;=C38,'Input Variables'!$E$11&lt;=D38),1,0))</f>
        <v/>
      </c>
      <c r="AB38" s="20" t="str">
        <f>IF(OR(C38="",D38=""),"",IF(AND('Input Variables'!$E$12&gt;=C38,'Input Variables'!$E$12&lt;=D38),1,0))</f>
        <v/>
      </c>
      <c r="AC38" s="20" t="str">
        <f>IF(OR(C38="",D38=""),"",IF(AND('Input Variables'!$E$13&gt;=C38,'Input Variables'!$E$13&lt;=D38),1,0))</f>
        <v/>
      </c>
      <c r="AD38" s="20" t="str">
        <f>IF(OR(C38="",D38=""),"",IF(AND('Input Variables'!$E$14&gt;=C38,'Input Variables'!$E$14&lt;=D38),1,0))</f>
        <v/>
      </c>
      <c r="AE38" s="20" t="str">
        <f>IF(OR(C38="",D38=""),"",IF(AND('Input Variables'!$E$15&gt;=C38,'Input Variables'!$E$15&lt;=D38),1,0))</f>
        <v/>
      </c>
      <c r="AF38" s="20" t="str">
        <f>IF(OR(C38="",D38=""),"",IF(AND('Input Variables'!$E$16&gt;=C38,'Input Variables'!$E$16&lt;=D38),1,0))</f>
        <v/>
      </c>
      <c r="AG38" s="20" t="str">
        <f>IF(OR(C38="",D38=""),"",IF(AND('Input Variables'!$E$17&gt;=C38,'Input Variables'!$E$17&lt;=D38),1,0))</f>
        <v/>
      </c>
      <c r="AH38" s="20" t="str">
        <f>IF(OR(C38="",D38=""),"",IF(AND('Input Variables'!$E$18&gt;=C38,'Input Variables'!$E$18&lt;=D38),1,0))</f>
        <v/>
      </c>
      <c r="AI38" s="20" t="str">
        <f>IF(OR(C38="",D38=""),"",IF(AND('Input Variables'!$E$19&gt;=C38,'Input Variables'!$E$19&lt;=D38),1,0))</f>
        <v/>
      </c>
      <c r="AJ38" s="20">
        <f t="shared" si="15"/>
        <v>0</v>
      </c>
    </row>
    <row r="39" spans="2:36" x14ac:dyDescent="0.25">
      <c r="B39" s="36"/>
      <c r="C39" s="37"/>
      <c r="D39" s="37"/>
      <c r="E39" s="38"/>
      <c r="F39" s="39"/>
      <c r="G39" s="39"/>
      <c r="H39" s="39"/>
      <c r="I39" s="31" t="str">
        <f t="shared" si="4"/>
        <v/>
      </c>
      <c r="J39" s="31" t="str">
        <f>IF(W39="", "", IF(V39="Hours", (W39*('Input Variables'!$E$3/5))*U39*T39, W39*U39*T39))</f>
        <v/>
      </c>
      <c r="K39" s="31" t="str">
        <f>IF(OR(W39="", C39="",D39=""), "", IF(V39="Hours", (AJ39*('Input Variables'!$E$3/5))*U39, AJ39*U39))</f>
        <v/>
      </c>
      <c r="L39" s="31" t="str">
        <f>IF(OR(E39="",G39="",S39=""),"",IF(AND(G39="Yes",V39="Hours"),('Input Variables'!$E$8*('Input Variables'!$E$3/5))*U39*T39,IF(G39="Yes",'Input Variables'!$E$8*U39*T39,0)))</f>
        <v/>
      </c>
      <c r="M39" s="32" t="str">
        <f t="shared" si="0"/>
        <v/>
      </c>
      <c r="N39" s="38"/>
      <c r="O39" s="38"/>
      <c r="P39" s="34" t="str">
        <f t="shared" si="13"/>
        <v/>
      </c>
      <c r="Q39" s="20" t="str">
        <f t="shared" si="2"/>
        <v/>
      </c>
      <c r="R39" s="20" t="str">
        <f t="shared" si="5"/>
        <v/>
      </c>
      <c r="S39" s="20" t="str">
        <f t="shared" si="14"/>
        <v/>
      </c>
      <c r="T39" s="20">
        <f t="shared" si="7"/>
        <v>0</v>
      </c>
      <c r="U39" s="20">
        <f>E39/'Input Variables'!$E$3</f>
        <v>0</v>
      </c>
      <c r="V39" s="20" t="str">
        <f t="shared" si="3"/>
        <v>Days</v>
      </c>
      <c r="W39" s="20" t="str">
        <f>IF(OR(F39="",E39="",S39=""),"",IF(F39='Input Variables'!$E$4,'Input Variables'!$E$6,IF(F39='Input Variables'!$E$5,'Input Variables'!$E$7)))</f>
        <v/>
      </c>
      <c r="X39" s="20" t="str">
        <f>IF(W39="", "", IF(V39="Hours", (W39*'Input Variables'!$E$3/5)*U39, W39*U39))</f>
        <v/>
      </c>
      <c r="Y39" s="20" t="str">
        <f>IF(OR(C39="",D39=""),"",IF(AND('Input Variables'!$E$9&gt;=C39,'Input Variables'!$E$9&lt;=D39),1,0))</f>
        <v/>
      </c>
      <c r="Z39" s="20" t="str">
        <f>IF(OR(C39="",D39=""),"",IF(AND('Input Variables'!$E$10&gt;=C39,'Input Variables'!$E$10&lt;=D39),1,0))</f>
        <v/>
      </c>
      <c r="AA39" s="20" t="str">
        <f>IF(OR(C39="",D39=""),"",IF(AND('Input Variables'!$E$11&gt;=C39,'Input Variables'!$E$11&lt;=D39),1,0))</f>
        <v/>
      </c>
      <c r="AB39" s="20" t="str">
        <f>IF(OR(C39="",D39=""),"",IF(AND('Input Variables'!$E$12&gt;=C39,'Input Variables'!$E$12&lt;=D39),1,0))</f>
        <v/>
      </c>
      <c r="AC39" s="20" t="str">
        <f>IF(OR(C39="",D39=""),"",IF(AND('Input Variables'!$E$13&gt;=C39,'Input Variables'!$E$13&lt;=D39),1,0))</f>
        <v/>
      </c>
      <c r="AD39" s="20" t="str">
        <f>IF(OR(C39="",D39=""),"",IF(AND('Input Variables'!$E$14&gt;=C39,'Input Variables'!$E$14&lt;=D39),1,0))</f>
        <v/>
      </c>
      <c r="AE39" s="20" t="str">
        <f>IF(OR(C39="",D39=""),"",IF(AND('Input Variables'!$E$15&gt;=C39,'Input Variables'!$E$15&lt;=D39),1,0))</f>
        <v/>
      </c>
      <c r="AF39" s="20" t="str">
        <f>IF(OR(C39="",D39=""),"",IF(AND('Input Variables'!$E$16&gt;=C39,'Input Variables'!$E$16&lt;=D39),1,0))</f>
        <v/>
      </c>
      <c r="AG39" s="20" t="str">
        <f>IF(OR(C39="",D39=""),"",IF(AND('Input Variables'!$E$17&gt;=C39,'Input Variables'!$E$17&lt;=D39),1,0))</f>
        <v/>
      </c>
      <c r="AH39" s="20" t="str">
        <f>IF(OR(C39="",D39=""),"",IF(AND('Input Variables'!$E$18&gt;=C39,'Input Variables'!$E$18&lt;=D39),1,0))</f>
        <v/>
      </c>
      <c r="AI39" s="20" t="str">
        <f>IF(OR(C39="",D39=""),"",IF(AND('Input Variables'!$E$19&gt;=C39,'Input Variables'!$E$19&lt;=D39),1,0))</f>
        <v/>
      </c>
      <c r="AJ39" s="20">
        <f t="shared" si="15"/>
        <v>0</v>
      </c>
    </row>
    <row r="40" spans="2:36" x14ac:dyDescent="0.25">
      <c r="B40" s="36"/>
      <c r="C40" s="37"/>
      <c r="D40" s="37"/>
      <c r="E40" s="38"/>
      <c r="F40" s="39"/>
      <c r="G40" s="39"/>
      <c r="H40" s="39"/>
      <c r="I40" s="31" t="str">
        <f t="shared" si="4"/>
        <v/>
      </c>
      <c r="J40" s="31" t="str">
        <f>IF(W40="", "", IF(V40="Hours", (W40*('Input Variables'!$E$3/5))*U40*T40, W40*U40*T40))</f>
        <v/>
      </c>
      <c r="K40" s="31" t="str">
        <f>IF(OR(W40="", C40="",D40=""), "", IF(V40="Hours", (AJ40*('Input Variables'!$E$3/5))*U40, AJ40*U40))</f>
        <v/>
      </c>
      <c r="L40" s="31" t="str">
        <f>IF(OR(E40="",G40="",S40=""),"",IF(AND(G40="Yes",V40="Hours"),('Input Variables'!$E$8*('Input Variables'!$E$3/5))*U40*T40,IF(G40="Yes",'Input Variables'!$E$8*U40*T40,0)))</f>
        <v/>
      </c>
      <c r="M40" s="32" t="str">
        <f t="shared" si="0"/>
        <v/>
      </c>
      <c r="N40" s="38"/>
      <c r="O40" s="38"/>
      <c r="P40" s="34" t="str">
        <f t="shared" si="13"/>
        <v/>
      </c>
      <c r="Q40" s="20" t="str">
        <f t="shared" si="2"/>
        <v/>
      </c>
      <c r="R40" s="20" t="str">
        <f t="shared" si="5"/>
        <v/>
      </c>
      <c r="S40" s="20" t="str">
        <f t="shared" si="14"/>
        <v/>
      </c>
      <c r="T40" s="20">
        <f t="shared" si="7"/>
        <v>0</v>
      </c>
      <c r="U40" s="20">
        <f>E40/'Input Variables'!$E$3</f>
        <v>0</v>
      </c>
      <c r="V40" s="20" t="str">
        <f t="shared" si="3"/>
        <v>Days</v>
      </c>
      <c r="W40" s="20" t="str">
        <f>IF(OR(F40="",E40="",S40=""),"",IF(F40='Input Variables'!$E$4,'Input Variables'!$E$6,IF(F40='Input Variables'!$E$5,'Input Variables'!$E$7)))</f>
        <v/>
      </c>
      <c r="X40" s="20" t="str">
        <f>IF(W40="", "", IF(V40="Hours", (W40*'Input Variables'!$E$3/5)*U40, W40*U40))</f>
        <v/>
      </c>
      <c r="Y40" s="20" t="str">
        <f>IF(OR(C40="",D40=""),"",IF(AND('Input Variables'!$E$9&gt;=C40,'Input Variables'!$E$9&lt;=D40),1,0))</f>
        <v/>
      </c>
      <c r="Z40" s="20" t="str">
        <f>IF(OR(C40="",D40=""),"",IF(AND('Input Variables'!$E$10&gt;=C40,'Input Variables'!$E$10&lt;=D40),1,0))</f>
        <v/>
      </c>
      <c r="AA40" s="20" t="str">
        <f>IF(OR(C40="",D40=""),"",IF(AND('Input Variables'!$E$11&gt;=C40,'Input Variables'!$E$11&lt;=D40),1,0))</f>
        <v/>
      </c>
      <c r="AB40" s="20" t="str">
        <f>IF(OR(C40="",D40=""),"",IF(AND('Input Variables'!$E$12&gt;=C40,'Input Variables'!$E$12&lt;=D40),1,0))</f>
        <v/>
      </c>
      <c r="AC40" s="20" t="str">
        <f>IF(OR(C40="",D40=""),"",IF(AND('Input Variables'!$E$13&gt;=C40,'Input Variables'!$E$13&lt;=D40),1,0))</f>
        <v/>
      </c>
      <c r="AD40" s="20" t="str">
        <f>IF(OR(C40="",D40=""),"",IF(AND('Input Variables'!$E$14&gt;=C40,'Input Variables'!$E$14&lt;=D40),1,0))</f>
        <v/>
      </c>
      <c r="AE40" s="20" t="str">
        <f>IF(OR(C40="",D40=""),"",IF(AND('Input Variables'!$E$15&gt;=C40,'Input Variables'!$E$15&lt;=D40),1,0))</f>
        <v/>
      </c>
      <c r="AF40" s="20" t="str">
        <f>IF(OR(C40="",D40=""),"",IF(AND('Input Variables'!$E$16&gt;=C40,'Input Variables'!$E$16&lt;=D40),1,0))</f>
        <v/>
      </c>
      <c r="AG40" s="20" t="str">
        <f>IF(OR(C40="",D40=""),"",IF(AND('Input Variables'!$E$17&gt;=C40,'Input Variables'!$E$17&lt;=D40),1,0))</f>
        <v/>
      </c>
      <c r="AH40" s="20" t="str">
        <f>IF(OR(C40="",D40=""),"",IF(AND('Input Variables'!$E$18&gt;=C40,'Input Variables'!$E$18&lt;=D40),1,0))</f>
        <v/>
      </c>
      <c r="AI40" s="20" t="str">
        <f>IF(OR(C40="",D40=""),"",IF(AND('Input Variables'!$E$19&gt;=C40,'Input Variables'!$E$19&lt;=D40),1,0))</f>
        <v/>
      </c>
      <c r="AJ40" s="20">
        <f t="shared" si="15"/>
        <v>0</v>
      </c>
    </row>
    <row r="41" spans="2:36" x14ac:dyDescent="0.25">
      <c r="B41" s="36"/>
      <c r="C41" s="37"/>
      <c r="D41" s="37"/>
      <c r="E41" s="38"/>
      <c r="F41" s="39"/>
      <c r="G41" s="39"/>
      <c r="H41" s="39"/>
      <c r="I41" s="31" t="str">
        <f t="shared" si="4"/>
        <v/>
      </c>
      <c r="J41" s="31" t="str">
        <f>IF(W41="", "", IF(V41="Hours", (W41*('Input Variables'!$E$3/5))*U41*T41, W41*U41*T41))</f>
        <v/>
      </c>
      <c r="K41" s="31" t="str">
        <f>IF(OR(W41="", C41="",D41=""), "", IF(V41="Hours", (AJ41*('Input Variables'!$E$3/5))*U41, AJ41*U41))</f>
        <v/>
      </c>
      <c r="L41" s="31" t="str">
        <f>IF(OR(E41="",G41="",S41=""),"",IF(AND(G41="Yes",V41="Hours"),('Input Variables'!$E$8*('Input Variables'!$E$3/5))*U41*T41,IF(G41="Yes",'Input Variables'!$E$8*U41*T41,0)))</f>
        <v/>
      </c>
      <c r="M41" s="32" t="str">
        <f t="shared" si="0"/>
        <v/>
      </c>
      <c r="N41" s="38"/>
      <c r="O41" s="38"/>
      <c r="P41" s="34" t="str">
        <f t="shared" si="13"/>
        <v/>
      </c>
      <c r="Q41" s="20" t="str">
        <f t="shared" si="2"/>
        <v/>
      </c>
      <c r="R41" s="20" t="str">
        <f t="shared" si="5"/>
        <v/>
      </c>
      <c r="S41" s="20" t="str">
        <f t="shared" si="14"/>
        <v/>
      </c>
      <c r="T41" s="20">
        <f t="shared" si="7"/>
        <v>0</v>
      </c>
      <c r="U41" s="20">
        <f>E41/'Input Variables'!$E$3</f>
        <v>0</v>
      </c>
      <c r="V41" s="20" t="str">
        <f t="shared" si="3"/>
        <v>Days</v>
      </c>
      <c r="W41" s="20" t="str">
        <f>IF(OR(F41="",E41="",S41=""),"",IF(F41='Input Variables'!$E$4,'Input Variables'!$E$6,IF(F41='Input Variables'!$E$5,'Input Variables'!$E$7)))</f>
        <v/>
      </c>
      <c r="X41" s="20" t="str">
        <f>IF(W41="", "", IF(V41="Hours", (W41*'Input Variables'!$E$3/5)*U41, W41*U41))</f>
        <v/>
      </c>
      <c r="Y41" s="20" t="str">
        <f>IF(OR(C41="",D41=""),"",IF(AND('Input Variables'!$E$9&gt;=C41,'Input Variables'!$E$9&lt;=D41),1,0))</f>
        <v/>
      </c>
      <c r="Z41" s="20" t="str">
        <f>IF(OR(C41="",D41=""),"",IF(AND('Input Variables'!$E$10&gt;=C41,'Input Variables'!$E$10&lt;=D41),1,0))</f>
        <v/>
      </c>
      <c r="AA41" s="20" t="str">
        <f>IF(OR(C41="",D41=""),"",IF(AND('Input Variables'!$E$11&gt;=C41,'Input Variables'!$E$11&lt;=D41),1,0))</f>
        <v/>
      </c>
      <c r="AB41" s="20" t="str">
        <f>IF(OR(C41="",D41=""),"",IF(AND('Input Variables'!$E$12&gt;=C41,'Input Variables'!$E$12&lt;=D41),1,0))</f>
        <v/>
      </c>
      <c r="AC41" s="20" t="str">
        <f>IF(OR(C41="",D41=""),"",IF(AND('Input Variables'!$E$13&gt;=C41,'Input Variables'!$E$13&lt;=D41),1,0))</f>
        <v/>
      </c>
      <c r="AD41" s="20" t="str">
        <f>IF(OR(C41="",D41=""),"",IF(AND('Input Variables'!$E$14&gt;=C41,'Input Variables'!$E$14&lt;=D41),1,0))</f>
        <v/>
      </c>
      <c r="AE41" s="20" t="str">
        <f>IF(OR(C41="",D41=""),"",IF(AND('Input Variables'!$E$15&gt;=C41,'Input Variables'!$E$15&lt;=D41),1,0))</f>
        <v/>
      </c>
      <c r="AF41" s="20" t="str">
        <f>IF(OR(C41="",D41=""),"",IF(AND('Input Variables'!$E$16&gt;=C41,'Input Variables'!$E$16&lt;=D41),1,0))</f>
        <v/>
      </c>
      <c r="AG41" s="20" t="str">
        <f>IF(OR(C41="",D41=""),"",IF(AND('Input Variables'!$E$17&gt;=C41,'Input Variables'!$E$17&lt;=D41),1,0))</f>
        <v/>
      </c>
      <c r="AH41" s="20" t="str">
        <f>IF(OR(C41="",D41=""),"",IF(AND('Input Variables'!$E$18&gt;=C41,'Input Variables'!$E$18&lt;=D41),1,0))</f>
        <v/>
      </c>
      <c r="AI41" s="20" t="str">
        <f>IF(OR(C41="",D41=""),"",IF(AND('Input Variables'!$E$19&gt;=C41,'Input Variables'!$E$19&lt;=D41),1,0))</f>
        <v/>
      </c>
      <c r="AJ41" s="20">
        <f t="shared" si="15"/>
        <v>0</v>
      </c>
    </row>
    <row r="42" spans="2:36" x14ac:dyDescent="0.25">
      <c r="B42" s="36"/>
      <c r="C42" s="37"/>
      <c r="D42" s="37"/>
      <c r="E42" s="38"/>
      <c r="F42" s="39"/>
      <c r="G42" s="39"/>
      <c r="H42" s="39"/>
      <c r="I42" s="31" t="str">
        <f t="shared" si="4"/>
        <v/>
      </c>
      <c r="J42" s="31" t="str">
        <f>IF(W42="", "", IF(V42="Hours", (W42*('Input Variables'!$E$3/5))*U42*T42, W42*U42*T42))</f>
        <v/>
      </c>
      <c r="K42" s="31" t="str">
        <f>IF(OR(W42="", C42="",D42=""), "", IF(V42="Hours", (AJ42*('Input Variables'!$E$3/5))*U42, AJ42*U42))</f>
        <v/>
      </c>
      <c r="L42" s="31" t="str">
        <f>IF(OR(E42="",G42="",S42=""),"",IF(AND(G42="Yes",V42="Hours"),('Input Variables'!$E$8*('Input Variables'!$E$3/5))*U42*T42,IF(G42="Yes",'Input Variables'!$E$8*U42*T42,0)))</f>
        <v/>
      </c>
      <c r="M42" s="32" t="str">
        <f t="shared" si="0"/>
        <v/>
      </c>
      <c r="N42" s="38"/>
      <c r="O42" s="38"/>
      <c r="P42" s="34" t="str">
        <f t="shared" si="13"/>
        <v/>
      </c>
      <c r="Q42" s="20" t="str">
        <f t="shared" si="2"/>
        <v/>
      </c>
      <c r="R42" s="20" t="str">
        <f t="shared" si="5"/>
        <v/>
      </c>
      <c r="S42" s="20" t="str">
        <f t="shared" si="14"/>
        <v/>
      </c>
      <c r="T42" s="20">
        <f t="shared" si="7"/>
        <v>0</v>
      </c>
      <c r="U42" s="20">
        <f>E42/'Input Variables'!$E$3</f>
        <v>0</v>
      </c>
      <c r="V42" s="20" t="str">
        <f t="shared" si="3"/>
        <v>Days</v>
      </c>
      <c r="W42" s="20" t="str">
        <f>IF(OR(F42="",E42="",S42=""),"",IF(F42='Input Variables'!$E$4,'Input Variables'!$E$6,IF(F42='Input Variables'!$E$5,'Input Variables'!$E$7)))</f>
        <v/>
      </c>
      <c r="X42" s="20" t="str">
        <f>IF(W42="", "", IF(V42="Hours", (W42*'Input Variables'!$E$3/5)*U42, W42*U42))</f>
        <v/>
      </c>
      <c r="Y42" s="20" t="str">
        <f>IF(OR(C42="",D42=""),"",IF(AND('Input Variables'!$E$9&gt;=C42,'Input Variables'!$E$9&lt;=D42),1,0))</f>
        <v/>
      </c>
      <c r="Z42" s="20" t="str">
        <f>IF(OR(C42="",D42=""),"",IF(AND('Input Variables'!$E$10&gt;=C42,'Input Variables'!$E$10&lt;=D42),1,0))</f>
        <v/>
      </c>
      <c r="AA42" s="20" t="str">
        <f>IF(OR(C42="",D42=""),"",IF(AND('Input Variables'!$E$11&gt;=C42,'Input Variables'!$E$11&lt;=D42),1,0))</f>
        <v/>
      </c>
      <c r="AB42" s="20" t="str">
        <f>IF(OR(C42="",D42=""),"",IF(AND('Input Variables'!$E$12&gt;=C42,'Input Variables'!$E$12&lt;=D42),1,0))</f>
        <v/>
      </c>
      <c r="AC42" s="20" t="str">
        <f>IF(OR(C42="",D42=""),"",IF(AND('Input Variables'!$E$13&gt;=C42,'Input Variables'!$E$13&lt;=D42),1,0))</f>
        <v/>
      </c>
      <c r="AD42" s="20" t="str">
        <f>IF(OR(C42="",D42=""),"",IF(AND('Input Variables'!$E$14&gt;=C42,'Input Variables'!$E$14&lt;=D42),1,0))</f>
        <v/>
      </c>
      <c r="AE42" s="20" t="str">
        <f>IF(OR(C42="",D42=""),"",IF(AND('Input Variables'!$E$15&gt;=C42,'Input Variables'!$E$15&lt;=D42),1,0))</f>
        <v/>
      </c>
      <c r="AF42" s="20" t="str">
        <f>IF(OR(C42="",D42=""),"",IF(AND('Input Variables'!$E$16&gt;=C42,'Input Variables'!$E$16&lt;=D42),1,0))</f>
        <v/>
      </c>
      <c r="AG42" s="20" t="str">
        <f>IF(OR(C42="",D42=""),"",IF(AND('Input Variables'!$E$17&gt;=C42,'Input Variables'!$E$17&lt;=D42),1,0))</f>
        <v/>
      </c>
      <c r="AH42" s="20" t="str">
        <f>IF(OR(C42="",D42=""),"",IF(AND('Input Variables'!$E$18&gt;=C42,'Input Variables'!$E$18&lt;=D42),1,0))</f>
        <v/>
      </c>
      <c r="AI42" s="20" t="str">
        <f>IF(OR(C42="",D42=""),"",IF(AND('Input Variables'!$E$19&gt;=C42,'Input Variables'!$E$19&lt;=D42),1,0))</f>
        <v/>
      </c>
      <c r="AJ42" s="20">
        <f t="shared" si="15"/>
        <v>0</v>
      </c>
    </row>
    <row r="43" spans="2:36" x14ac:dyDescent="0.25">
      <c r="B43" s="36"/>
      <c r="C43" s="37"/>
      <c r="D43" s="37"/>
      <c r="E43" s="38"/>
      <c r="F43" s="39"/>
      <c r="G43" s="39"/>
      <c r="H43" s="39"/>
      <c r="I43" s="31" t="str">
        <f t="shared" si="4"/>
        <v/>
      </c>
      <c r="J43" s="31" t="str">
        <f>IF(W43="", "", IF(V43="Hours", (W43*('Input Variables'!$E$3/5))*U43*T43, W43*U43*T43))</f>
        <v/>
      </c>
      <c r="K43" s="31" t="str">
        <f>IF(OR(W43="", C43="",D43=""), "", IF(V43="Hours", (AJ43*('Input Variables'!$E$3/5))*U43, AJ43*U43))</f>
        <v/>
      </c>
      <c r="L43" s="31" t="str">
        <f>IF(OR(E43="",G43="",S43=""),"",IF(AND(G43="Yes",V43="Hours"),('Input Variables'!$E$8*('Input Variables'!$E$3/5))*U43*T43,IF(G43="Yes",'Input Variables'!$E$8*U43*T43,0)))</f>
        <v/>
      </c>
      <c r="M43" s="32" t="str">
        <f t="shared" si="0"/>
        <v/>
      </c>
      <c r="N43" s="38"/>
      <c r="O43" s="38"/>
      <c r="P43" s="34" t="str">
        <f t="shared" si="13"/>
        <v/>
      </c>
      <c r="Q43" s="20" t="str">
        <f t="shared" si="2"/>
        <v/>
      </c>
      <c r="R43" s="20" t="str">
        <f t="shared" si="5"/>
        <v/>
      </c>
      <c r="S43" s="20" t="str">
        <f t="shared" si="14"/>
        <v/>
      </c>
      <c r="T43" s="20">
        <f t="shared" si="7"/>
        <v>0</v>
      </c>
      <c r="U43" s="20">
        <f>E43/'Input Variables'!$E$3</f>
        <v>0</v>
      </c>
      <c r="V43" s="20" t="str">
        <f t="shared" si="3"/>
        <v>Days</v>
      </c>
      <c r="W43" s="20" t="str">
        <f>IF(OR(F43="",E43="",S43=""),"",IF(F43='Input Variables'!$E$4,'Input Variables'!$E$6,IF(F43='Input Variables'!$E$5,'Input Variables'!$E$7)))</f>
        <v/>
      </c>
      <c r="X43" s="20" t="str">
        <f>IF(W43="", "", IF(V43="Hours", (W43*'Input Variables'!$E$3/5)*U43, W43*U43))</f>
        <v/>
      </c>
      <c r="Y43" s="20" t="str">
        <f>IF(OR(C43="",D43=""),"",IF(AND('Input Variables'!$E$9&gt;=C43,'Input Variables'!$E$9&lt;=D43),1,0))</f>
        <v/>
      </c>
      <c r="Z43" s="20" t="str">
        <f>IF(OR(C43="",D43=""),"",IF(AND('Input Variables'!$E$10&gt;=C43,'Input Variables'!$E$10&lt;=D43),1,0))</f>
        <v/>
      </c>
      <c r="AA43" s="20" t="str">
        <f>IF(OR(C43="",D43=""),"",IF(AND('Input Variables'!$E$11&gt;=C43,'Input Variables'!$E$11&lt;=D43),1,0))</f>
        <v/>
      </c>
      <c r="AB43" s="20" t="str">
        <f>IF(OR(C43="",D43=""),"",IF(AND('Input Variables'!$E$12&gt;=C43,'Input Variables'!$E$12&lt;=D43),1,0))</f>
        <v/>
      </c>
      <c r="AC43" s="20" t="str">
        <f>IF(OR(C43="",D43=""),"",IF(AND('Input Variables'!$E$13&gt;=C43,'Input Variables'!$E$13&lt;=D43),1,0))</f>
        <v/>
      </c>
      <c r="AD43" s="20" t="str">
        <f>IF(OR(C43="",D43=""),"",IF(AND('Input Variables'!$E$14&gt;=C43,'Input Variables'!$E$14&lt;=D43),1,0))</f>
        <v/>
      </c>
      <c r="AE43" s="20" t="str">
        <f>IF(OR(C43="",D43=""),"",IF(AND('Input Variables'!$E$15&gt;=C43,'Input Variables'!$E$15&lt;=D43),1,0))</f>
        <v/>
      </c>
      <c r="AF43" s="20" t="str">
        <f>IF(OR(C43="",D43=""),"",IF(AND('Input Variables'!$E$16&gt;=C43,'Input Variables'!$E$16&lt;=D43),1,0))</f>
        <v/>
      </c>
      <c r="AG43" s="20" t="str">
        <f>IF(OR(C43="",D43=""),"",IF(AND('Input Variables'!$E$17&gt;=C43,'Input Variables'!$E$17&lt;=D43),1,0))</f>
        <v/>
      </c>
      <c r="AH43" s="20" t="str">
        <f>IF(OR(C43="",D43=""),"",IF(AND('Input Variables'!$E$18&gt;=C43,'Input Variables'!$E$18&lt;=D43),1,0))</f>
        <v/>
      </c>
      <c r="AI43" s="20" t="str">
        <f>IF(OR(C43="",D43=""),"",IF(AND('Input Variables'!$E$19&gt;=C43,'Input Variables'!$E$19&lt;=D43),1,0))</f>
        <v/>
      </c>
      <c r="AJ43" s="20">
        <f t="shared" si="15"/>
        <v>0</v>
      </c>
    </row>
    <row r="44" spans="2:36" x14ac:dyDescent="0.25">
      <c r="B44" s="36"/>
      <c r="C44" s="37"/>
      <c r="D44" s="37"/>
      <c r="E44" s="38"/>
      <c r="F44" s="39"/>
      <c r="G44" s="39"/>
      <c r="H44" s="39"/>
      <c r="I44" s="31" t="str">
        <f t="shared" si="4"/>
        <v/>
      </c>
      <c r="J44" s="31" t="str">
        <f>IF(W44="", "", IF(V44="Hours", (W44*('Input Variables'!$E$3/5))*U44*T44, W44*U44*T44))</f>
        <v/>
      </c>
      <c r="K44" s="31" t="str">
        <f>IF(OR(W44="", C44="",D44=""), "", IF(V44="Hours", (AJ44*('Input Variables'!$E$3/5))*U44, AJ44*U44))</f>
        <v/>
      </c>
      <c r="L44" s="31" t="str">
        <f>IF(OR(E44="",G44="",S44=""),"",IF(AND(G44="Yes",V44="Hours"),('Input Variables'!$E$8*('Input Variables'!$E$3/5))*U44*T44,IF(G44="Yes",'Input Variables'!$E$8*U44*T44,0)))</f>
        <v/>
      </c>
      <c r="M44" s="32" t="str">
        <f t="shared" si="0"/>
        <v/>
      </c>
      <c r="N44" s="38"/>
      <c r="O44" s="38"/>
      <c r="P44" s="34" t="str">
        <f t="shared" si="13"/>
        <v/>
      </c>
      <c r="Q44" s="20" t="str">
        <f t="shared" si="2"/>
        <v/>
      </c>
      <c r="R44" s="20" t="str">
        <f t="shared" si="5"/>
        <v/>
      </c>
      <c r="S44" s="20" t="str">
        <f t="shared" si="14"/>
        <v/>
      </c>
      <c r="T44" s="20">
        <f t="shared" si="7"/>
        <v>0</v>
      </c>
      <c r="U44" s="20">
        <f>E44/'Input Variables'!$E$3</f>
        <v>0</v>
      </c>
      <c r="V44" s="20" t="str">
        <f t="shared" si="3"/>
        <v>Days</v>
      </c>
      <c r="W44" s="20" t="str">
        <f>IF(OR(F44="",E44="",S44=""),"",IF(F44='Input Variables'!$E$4,'Input Variables'!$E$6,IF(F44='Input Variables'!$E$5,'Input Variables'!$E$7)))</f>
        <v/>
      </c>
      <c r="X44" s="20" t="str">
        <f>IF(W44="", "", IF(V44="Hours", (W44*'Input Variables'!$E$3/5)*U44, W44*U44))</f>
        <v/>
      </c>
      <c r="Y44" s="20" t="str">
        <f>IF(OR(C44="",D44=""),"",IF(AND('Input Variables'!$E$9&gt;=C44,'Input Variables'!$E$9&lt;=D44),1,0))</f>
        <v/>
      </c>
      <c r="Z44" s="20" t="str">
        <f>IF(OR(C44="",D44=""),"",IF(AND('Input Variables'!$E$10&gt;=C44,'Input Variables'!$E$10&lt;=D44),1,0))</f>
        <v/>
      </c>
      <c r="AA44" s="20" t="str">
        <f>IF(OR(C44="",D44=""),"",IF(AND('Input Variables'!$E$11&gt;=C44,'Input Variables'!$E$11&lt;=D44),1,0))</f>
        <v/>
      </c>
      <c r="AB44" s="20" t="str">
        <f>IF(OR(C44="",D44=""),"",IF(AND('Input Variables'!$E$12&gt;=C44,'Input Variables'!$E$12&lt;=D44),1,0))</f>
        <v/>
      </c>
      <c r="AC44" s="20" t="str">
        <f>IF(OR(C44="",D44=""),"",IF(AND('Input Variables'!$E$13&gt;=C44,'Input Variables'!$E$13&lt;=D44),1,0))</f>
        <v/>
      </c>
      <c r="AD44" s="20" t="str">
        <f>IF(OR(C44="",D44=""),"",IF(AND('Input Variables'!$E$14&gt;=C44,'Input Variables'!$E$14&lt;=D44),1,0))</f>
        <v/>
      </c>
      <c r="AE44" s="20" t="str">
        <f>IF(OR(C44="",D44=""),"",IF(AND('Input Variables'!$E$15&gt;=C44,'Input Variables'!$E$15&lt;=D44),1,0))</f>
        <v/>
      </c>
      <c r="AF44" s="20" t="str">
        <f>IF(OR(C44="",D44=""),"",IF(AND('Input Variables'!$E$16&gt;=C44,'Input Variables'!$E$16&lt;=D44),1,0))</f>
        <v/>
      </c>
      <c r="AG44" s="20" t="str">
        <f>IF(OR(C44="",D44=""),"",IF(AND('Input Variables'!$E$17&gt;=C44,'Input Variables'!$E$17&lt;=D44),1,0))</f>
        <v/>
      </c>
      <c r="AH44" s="20" t="str">
        <f>IF(OR(C44="",D44=""),"",IF(AND('Input Variables'!$E$18&gt;=C44,'Input Variables'!$E$18&lt;=D44),1,0))</f>
        <v/>
      </c>
      <c r="AI44" s="20" t="str">
        <f>IF(OR(C44="",D44=""),"",IF(AND('Input Variables'!$E$19&gt;=C44,'Input Variables'!$E$19&lt;=D44),1,0))</f>
        <v/>
      </c>
      <c r="AJ44" s="20">
        <f t="shared" si="15"/>
        <v>0</v>
      </c>
    </row>
  </sheetData>
  <sheetProtection algorithmName="SHA-512" hashValue="M9E+ijoh9Kfn1BQBXgKq3oS1Iax+Z8YYOkZI0628KSoL1MvLP7DL+3PcFfHTuYgoLRH2VLPZGT4ytuGY1l4ggw==" saltValue="132De/rZRDkEzO4Fwb00cA==" spinCount="100000" sheet="1" objects="1" scenarios="1" selectLockedCells="1"/>
  <mergeCells count="4">
    <mergeCell ref="B2:O2"/>
    <mergeCell ref="I3:M3"/>
    <mergeCell ref="B3:H3"/>
    <mergeCell ref="N3:O3"/>
  </mergeCells>
  <dataValidations count="2">
    <dataValidation type="list" allowBlank="1" showInputMessage="1" showErrorMessage="1" sqref="F5:F44" xr:uid="{00000000-0002-0000-0100-000000000000}">
      <formula1>Grade</formula1>
    </dataValidation>
    <dataValidation type="list" allowBlank="1" showInputMessage="1" showErrorMessage="1" sqref="G5:H44" xr:uid="{00000000-0002-0000-0100-000001000000}">
      <formula1>"Yes,No"</formula1>
    </dataValidation>
  </dataValidations>
  <pageMargins left="0.23622047244094491" right="0.23622047244094491" top="0.74803149606299213" bottom="0.74803149606299213" header="0.31496062992125984" footer="0.31496062992125984"/>
  <pageSetup paperSize="9" scale="8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2:L50"/>
  <sheetViews>
    <sheetView showRowColHeaders="0" workbookViewId="0">
      <selection activeCell="B12" sqref="B12:C12"/>
    </sheetView>
  </sheetViews>
  <sheetFormatPr defaultColWidth="9.1796875" defaultRowHeight="12.5" x14ac:dyDescent="0.25"/>
  <cols>
    <col min="1" max="1" width="1.453125" style="3" customWidth="1"/>
    <col min="2" max="2" width="10" style="3" customWidth="1"/>
    <col min="3" max="6" width="9.1796875" style="3"/>
    <col min="7" max="8" width="10" style="3" customWidth="1"/>
    <col min="9" max="10" width="9.1796875" style="3"/>
    <col min="11" max="11" width="1.453125" style="3" customWidth="1"/>
    <col min="12" max="16384" width="9.1796875" style="3"/>
  </cols>
  <sheetData>
    <row r="2" spans="2:10" s="1" customFormat="1" ht="13" x14ac:dyDescent="0.25">
      <c r="B2" s="98" t="s">
        <v>36</v>
      </c>
      <c r="C2" s="98"/>
      <c r="D2" s="98"/>
      <c r="E2" s="98"/>
      <c r="F2" s="98"/>
      <c r="G2" s="98"/>
      <c r="H2" s="2"/>
      <c r="I2" s="2"/>
      <c r="J2" s="2"/>
    </row>
    <row r="3" spans="2:10" s="1" customFormat="1" x14ac:dyDescent="0.25"/>
    <row r="4" spans="2:10" s="1" customFormat="1" x14ac:dyDescent="0.25">
      <c r="B4" s="130" t="s">
        <v>37</v>
      </c>
      <c r="C4" s="131"/>
      <c r="D4" s="131"/>
      <c r="E4" s="131"/>
      <c r="F4" s="131"/>
      <c r="G4" s="131"/>
      <c r="H4" s="131"/>
      <c r="I4" s="131"/>
      <c r="J4" s="131"/>
    </row>
    <row r="5" spans="2:10" s="1" customFormat="1" x14ac:dyDescent="0.25">
      <c r="B5" s="122" t="s">
        <v>175</v>
      </c>
      <c r="C5" s="115"/>
      <c r="D5" s="115"/>
      <c r="E5" s="115"/>
      <c r="F5" s="115"/>
      <c r="G5" s="115"/>
      <c r="H5" s="115"/>
      <c r="I5" s="115"/>
      <c r="J5" s="115"/>
    </row>
    <row r="6" spans="2:10" s="1" customFormat="1" x14ac:dyDescent="0.25">
      <c r="B6" s="115" t="s">
        <v>38</v>
      </c>
      <c r="C6" s="115"/>
      <c r="D6" s="115"/>
      <c r="E6" s="115"/>
      <c r="F6" s="115"/>
      <c r="G6" s="115"/>
      <c r="H6" s="115"/>
      <c r="I6" s="115"/>
      <c r="J6" s="115"/>
    </row>
    <row r="7" spans="2:10" s="1" customFormat="1" ht="7.5" customHeight="1" x14ac:dyDescent="0.25">
      <c r="B7" s="116"/>
      <c r="C7" s="116"/>
      <c r="D7" s="116"/>
      <c r="E7" s="116"/>
      <c r="F7" s="116"/>
      <c r="G7" s="116"/>
      <c r="H7" s="116"/>
      <c r="I7" s="116"/>
      <c r="J7" s="116"/>
    </row>
    <row r="8" spans="2:10" s="1" customFormat="1" ht="13" x14ac:dyDescent="0.25">
      <c r="B8" s="88" t="s">
        <v>39</v>
      </c>
      <c r="C8" s="88"/>
      <c r="D8" s="88"/>
      <c r="E8" s="88"/>
      <c r="F8" s="88"/>
      <c r="G8" s="88"/>
      <c r="H8" s="88"/>
      <c r="I8" s="88"/>
      <c r="J8" s="88"/>
    </row>
    <row r="9" spans="2:10" s="1" customFormat="1" x14ac:dyDescent="0.25">
      <c r="B9" s="115" t="s">
        <v>40</v>
      </c>
      <c r="C9" s="115"/>
      <c r="D9" s="115"/>
      <c r="E9" s="115"/>
      <c r="F9" s="115"/>
      <c r="G9" s="115"/>
      <c r="H9" s="115"/>
      <c r="I9" s="115"/>
      <c r="J9" s="115"/>
    </row>
    <row r="10" spans="2:10" s="1" customFormat="1" ht="7.5" customHeight="1" x14ac:dyDescent="0.25">
      <c r="B10" s="116"/>
      <c r="C10" s="116"/>
      <c r="D10" s="116"/>
      <c r="E10" s="116"/>
      <c r="F10" s="116"/>
      <c r="G10" s="116"/>
      <c r="H10" s="116"/>
      <c r="I10" s="116"/>
      <c r="J10" s="116"/>
    </row>
    <row r="11" spans="2:10" s="1" customFormat="1" ht="51" customHeight="1" x14ac:dyDescent="0.25">
      <c r="B11" s="123" t="s">
        <v>41</v>
      </c>
      <c r="C11" s="124"/>
      <c r="D11" s="124" t="s">
        <v>42</v>
      </c>
      <c r="E11" s="124"/>
      <c r="F11" s="124" t="s">
        <v>43</v>
      </c>
      <c r="G11" s="124"/>
      <c r="H11" s="124" t="s">
        <v>44</v>
      </c>
      <c r="I11" s="125"/>
    </row>
    <row r="12" spans="2:10" s="1" customFormat="1" x14ac:dyDescent="0.25">
      <c r="B12" s="117" t="s">
        <v>4</v>
      </c>
      <c r="C12" s="118"/>
      <c r="D12" s="119" t="s">
        <v>45</v>
      </c>
      <c r="E12" s="118"/>
      <c r="F12" s="128" t="s">
        <v>147</v>
      </c>
      <c r="G12" s="118"/>
      <c r="H12" s="128" t="s">
        <v>148</v>
      </c>
      <c r="I12" s="129"/>
    </row>
    <row r="13" spans="2:10" s="1" customFormat="1" x14ac:dyDescent="0.25">
      <c r="B13" s="117" t="s">
        <v>46</v>
      </c>
      <c r="C13" s="118"/>
      <c r="D13" s="119" t="s">
        <v>47</v>
      </c>
      <c r="E13" s="118"/>
      <c r="F13" s="128" t="s">
        <v>149</v>
      </c>
      <c r="G13" s="118"/>
      <c r="H13" s="128" t="s">
        <v>150</v>
      </c>
      <c r="I13" s="129"/>
    </row>
    <row r="14" spans="2:10" s="1" customFormat="1" ht="7.5" customHeight="1" x14ac:dyDescent="0.25">
      <c r="B14" s="116"/>
      <c r="C14" s="116"/>
      <c r="D14" s="116"/>
      <c r="E14" s="116"/>
      <c r="F14" s="116"/>
      <c r="G14" s="116"/>
      <c r="H14" s="116"/>
      <c r="I14" s="116"/>
      <c r="J14" s="116"/>
    </row>
    <row r="15" spans="2:10" s="1" customFormat="1" x14ac:dyDescent="0.25">
      <c r="B15" s="115" t="s">
        <v>48</v>
      </c>
      <c r="C15" s="115"/>
      <c r="D15" s="115"/>
      <c r="E15" s="115"/>
      <c r="F15" s="115"/>
      <c r="G15" s="115"/>
      <c r="H15" s="115"/>
      <c r="I15" s="115"/>
      <c r="J15" s="115"/>
    </row>
    <row r="16" spans="2:10" s="1" customFormat="1" ht="7.5" customHeight="1" x14ac:dyDescent="0.25">
      <c r="B16" s="116"/>
      <c r="C16" s="116"/>
      <c r="D16" s="116"/>
      <c r="E16" s="116"/>
      <c r="F16" s="116"/>
      <c r="G16" s="116"/>
      <c r="H16" s="116"/>
      <c r="I16" s="116"/>
      <c r="J16" s="116"/>
    </row>
    <row r="17" spans="2:12" s="1" customFormat="1" ht="51" customHeight="1" x14ac:dyDescent="0.25">
      <c r="B17" s="123" t="s">
        <v>41</v>
      </c>
      <c r="C17" s="124"/>
      <c r="D17" s="124" t="s">
        <v>42</v>
      </c>
      <c r="E17" s="124"/>
      <c r="F17" s="124" t="s">
        <v>43</v>
      </c>
      <c r="G17" s="124"/>
      <c r="H17" s="124" t="s">
        <v>44</v>
      </c>
      <c r="I17" s="125"/>
      <c r="J17" s="51"/>
    </row>
    <row r="18" spans="2:12" s="1" customFormat="1" ht="12.75" customHeight="1" x14ac:dyDescent="0.25">
      <c r="B18" s="117" t="s">
        <v>4</v>
      </c>
      <c r="C18" s="118"/>
      <c r="D18" s="126" t="s">
        <v>45</v>
      </c>
      <c r="E18" s="127"/>
      <c r="F18" s="120" t="str">
        <f>'Bank Holidays'!$G$8&amp;" days / "&amp;'Bank Holidays'!$H$8&amp;" hrs"</f>
        <v>32 days / 236.8 hrs</v>
      </c>
      <c r="G18" s="121"/>
      <c r="H18" s="121" t="str">
        <f>'Bank Holidays'!$G$13&amp;" days / "&amp;'Bank Holidays'!$H$13&amp;" hrs"</f>
        <v>37 days / 273.8 hrs</v>
      </c>
      <c r="I18" s="121"/>
      <c r="J18" s="51"/>
    </row>
    <row r="19" spans="2:12" s="1" customFormat="1" x14ac:dyDescent="0.25">
      <c r="B19" s="117" t="s">
        <v>46</v>
      </c>
      <c r="C19" s="118"/>
      <c r="D19" s="119" t="s">
        <v>47</v>
      </c>
      <c r="E19" s="118"/>
      <c r="F19" s="120" t="str">
        <f>'Bank Holidays'!$G$9&amp;" days / "&amp;'Bank Holidays'!$H$9&amp;" hrs"</f>
        <v>35 days / 259 hrs</v>
      </c>
      <c r="G19" s="121"/>
      <c r="H19" s="121" t="str">
        <f>'Bank Holidays'!$G$14&amp;" days / "&amp;'Bank Holidays'!$H$14&amp;" hrs"</f>
        <v>40 days / 296 hrs</v>
      </c>
      <c r="I19" s="121"/>
      <c r="J19" s="51"/>
    </row>
    <row r="20" spans="2:12" s="1" customFormat="1" ht="7.5" customHeight="1" x14ac:dyDescent="0.25">
      <c r="B20" s="116"/>
      <c r="C20" s="116"/>
      <c r="D20" s="116"/>
      <c r="E20" s="116"/>
      <c r="F20" s="116"/>
      <c r="G20" s="116"/>
      <c r="H20" s="116"/>
      <c r="I20" s="116"/>
      <c r="J20" s="116"/>
    </row>
    <row r="21" spans="2:12" s="1" customFormat="1" x14ac:dyDescent="0.25">
      <c r="B21" s="115" t="s">
        <v>49</v>
      </c>
      <c r="C21" s="115"/>
      <c r="D21" s="115"/>
      <c r="E21" s="115"/>
      <c r="F21" s="115"/>
      <c r="G21" s="115"/>
      <c r="H21" s="115"/>
      <c r="I21" s="115"/>
      <c r="J21" s="115"/>
    </row>
    <row r="22" spans="2:12" s="1" customFormat="1" x14ac:dyDescent="0.25">
      <c r="B22" s="115" t="str">
        <f>IF('Bank Holidays'!C3="", "", CONCATENATE("          - ",'Bank Holidays'!B3,"  ",TEXT('Bank Holidays'!C3,"dd mmm yyyy")))</f>
        <v/>
      </c>
      <c r="C22" s="115"/>
      <c r="D22" s="115"/>
      <c r="E22" s="115"/>
      <c r="F22" s="115"/>
      <c r="G22" s="115"/>
      <c r="H22" s="115"/>
      <c r="I22" s="115"/>
      <c r="J22" s="115"/>
    </row>
    <row r="23" spans="2:12" s="1" customFormat="1" x14ac:dyDescent="0.25">
      <c r="B23" s="115" t="str">
        <f>IF('Bank Holidays'!C4="", "", CONCATENATE("          - ",'Bank Holidays'!B4,"  ",TEXT('Bank Holidays'!C4,"dd mmm yyyy")))</f>
        <v xml:space="preserve">          - Easter Monday:  01 Apr 2024</v>
      </c>
      <c r="C23" s="115"/>
      <c r="D23" s="115"/>
      <c r="E23" s="115"/>
      <c r="F23" s="115"/>
      <c r="G23" s="115"/>
      <c r="H23" s="115"/>
      <c r="I23" s="115"/>
      <c r="J23" s="115"/>
    </row>
    <row r="24" spans="2:12" s="1" customFormat="1" x14ac:dyDescent="0.25">
      <c r="B24" s="115" t="str">
        <f>IF('Bank Holidays'!C5="", "", CONCATENATE("          - ",'Bank Holidays'!B5,"  ",TEXT('Bank Holidays'!C5,"dd mmm yyyy")))</f>
        <v xml:space="preserve">          - May Day:  06 May 2024</v>
      </c>
      <c r="C24" s="115"/>
      <c r="D24" s="115"/>
      <c r="E24" s="115"/>
      <c r="F24" s="115"/>
      <c r="G24" s="115"/>
      <c r="H24" s="115"/>
      <c r="I24" s="115"/>
      <c r="J24" s="115"/>
    </row>
    <row r="25" spans="2:12" s="1" customFormat="1" x14ac:dyDescent="0.25">
      <c r="B25" s="115" t="str">
        <f>IF('Bank Holidays'!C6="", "", CONCATENATE("          - ",'Bank Holidays'!B6,"  ",TEXT('Bank Holidays'!C6,"dd mmm yyyy")))</f>
        <v xml:space="preserve">          - Spring Bank Holiday:  27 May 2024</v>
      </c>
      <c r="C25" s="115"/>
      <c r="D25" s="115"/>
      <c r="E25" s="115"/>
      <c r="F25" s="115"/>
      <c r="G25" s="115"/>
      <c r="H25" s="115"/>
      <c r="I25" s="115"/>
      <c r="J25" s="115"/>
    </row>
    <row r="26" spans="2:12" s="1" customFormat="1" x14ac:dyDescent="0.25">
      <c r="B26" s="115" t="str">
        <f>IF('Bank Holidays'!C7="", "", CONCATENATE("          - ",'Bank Holidays'!B7,"  ",TEXT('Bank Holidays'!C7,"dd mmm yyyy")))</f>
        <v xml:space="preserve">          - Late Summer Bank Holiday:  26 Aug 2024</v>
      </c>
      <c r="C26" s="115"/>
      <c r="D26" s="115"/>
      <c r="E26" s="115"/>
      <c r="F26" s="115"/>
      <c r="G26" s="115"/>
      <c r="H26" s="115"/>
      <c r="I26" s="115"/>
      <c r="J26" s="115"/>
    </row>
    <row r="27" spans="2:12" s="1" customFormat="1" x14ac:dyDescent="0.25">
      <c r="B27" s="115" t="str">
        <f>IF('Bank Holidays'!C8="", "", CONCATENATE("          - ",'Bank Holidays'!B8,"  ",TEXT('Bank Holidays'!C8,"dd mmm yyyy")))</f>
        <v xml:space="preserve">          - Christmas Day:  25 Dec 2024</v>
      </c>
      <c r="C27" s="115"/>
      <c r="D27" s="115"/>
      <c r="E27" s="115"/>
      <c r="F27" s="115"/>
      <c r="G27" s="115"/>
      <c r="H27" s="115"/>
      <c r="I27" s="115"/>
      <c r="J27" s="115"/>
    </row>
    <row r="28" spans="2:12" s="1" customFormat="1" x14ac:dyDescent="0.25">
      <c r="B28" s="115" t="str">
        <f>IF('Bank Holidays'!C9="", "", CONCATENATE("          - ",'Bank Holidays'!B9,"  ",TEXT('Bank Holidays'!C9,"dd mmm yyyy")))</f>
        <v xml:space="preserve">          - Boxing Day:  26 Dec 2024</v>
      </c>
      <c r="C28" s="115"/>
      <c r="D28" s="115"/>
      <c r="E28" s="115"/>
      <c r="F28" s="115"/>
      <c r="G28" s="115"/>
      <c r="H28" s="115"/>
      <c r="I28" s="115"/>
      <c r="J28" s="115"/>
    </row>
    <row r="29" spans="2:12" s="1" customFormat="1" x14ac:dyDescent="0.25">
      <c r="B29" s="115" t="str">
        <f>IF('Bank Holidays'!C10="", "", CONCATENATE("          - ",'Bank Holidays'!B10,"  ",TEXT('Bank Holidays'!C10,"dd mmm yyyy")))</f>
        <v xml:space="preserve">          - New Year's Day:  01 Jan 2025</v>
      </c>
      <c r="C29" s="115"/>
      <c r="D29" s="115"/>
      <c r="E29" s="115"/>
      <c r="F29" s="115"/>
      <c r="G29" s="115"/>
      <c r="H29" s="115"/>
      <c r="I29" s="115"/>
      <c r="J29" s="115"/>
    </row>
    <row r="30" spans="2:12" s="1" customFormat="1" x14ac:dyDescent="0.25">
      <c r="B30" s="115" t="str">
        <f>IF('Bank Holidays'!C11="", "", CONCATENATE("          - ",'Bank Holidays'!B11,"  ",TEXT('Bank Holidays'!C11,"dd mmm yyyy")))</f>
        <v/>
      </c>
      <c r="C30" s="115"/>
      <c r="D30" s="115"/>
      <c r="E30" s="115"/>
      <c r="F30" s="115"/>
      <c r="G30" s="115"/>
      <c r="H30" s="115"/>
      <c r="I30" s="115"/>
      <c r="J30" s="115"/>
    </row>
    <row r="31" spans="2:12" s="1" customFormat="1" x14ac:dyDescent="0.25">
      <c r="B31" s="115" t="str">
        <f>IF('Bank Holidays'!C12="", "", CONCATENATE("          - ",'Bank Holidays'!B12,"  ",TEXT('Bank Holidays'!C12,"dd mmm yyyy")))</f>
        <v/>
      </c>
      <c r="C31" s="115"/>
      <c r="D31" s="115"/>
      <c r="E31" s="115"/>
      <c r="F31" s="115"/>
      <c r="G31" s="115"/>
      <c r="H31" s="115"/>
      <c r="I31" s="115"/>
      <c r="J31" s="115"/>
    </row>
    <row r="32" spans="2:12" s="1" customFormat="1" x14ac:dyDescent="0.25">
      <c r="B32" s="115" t="str">
        <f>IF('Bank Holidays'!C13="", "", CONCATENATE("          - ",'Bank Holidays'!B13,"  ",TEXT('Bank Holidays'!C13,"dd mmm yyyy")))</f>
        <v/>
      </c>
      <c r="C32" s="115"/>
      <c r="D32" s="115"/>
      <c r="E32" s="115"/>
      <c r="F32" s="115"/>
      <c r="G32" s="115"/>
      <c r="H32" s="115"/>
      <c r="I32" s="115"/>
      <c r="J32" s="115"/>
      <c r="L32" s="1" t="str">
        <f>IF('Bank Holidays'!C13="", "", CONCATENATE("          - ",'Bank Holidays'!B13,"  ",TEXT('Bank Holidays'!C13,"dd mmm yyyy")))</f>
        <v/>
      </c>
    </row>
    <row r="33" spans="2:12" s="1" customFormat="1" ht="7.5" customHeight="1" x14ac:dyDescent="0.25">
      <c r="L33" s="1" t="str">
        <f>IF('Bank Holidays'!C14="", "", CONCATENATE("          - ",'Bank Holidays'!B14,"  ",TEXT('Bank Holidays'!C14,"dd mmm yyyy")))</f>
        <v/>
      </c>
    </row>
    <row r="34" spans="2:12" s="1" customFormat="1" x14ac:dyDescent="0.25">
      <c r="B34" s="115"/>
      <c r="C34" s="115"/>
      <c r="D34" s="115"/>
      <c r="E34" s="115"/>
      <c r="F34" s="115"/>
      <c r="G34" s="115"/>
      <c r="H34" s="115"/>
      <c r="I34" s="115"/>
      <c r="J34" s="115"/>
      <c r="L34" s="1" t="str">
        <f>IF('Bank Holidays'!C15="", "", CONCATENATE("          - ",'Bank Holidays'!B15,"  ",TEXT('Bank Holidays'!C15,"dd mmm yyyy")))</f>
        <v/>
      </c>
    </row>
    <row r="35" spans="2:12" s="1" customFormat="1" ht="13" x14ac:dyDescent="0.25">
      <c r="B35" s="88" t="s">
        <v>50</v>
      </c>
      <c r="C35" s="88"/>
      <c r="D35" s="88"/>
      <c r="E35" s="88"/>
      <c r="F35" s="88"/>
      <c r="G35" s="88"/>
      <c r="H35" s="88"/>
      <c r="I35" s="88"/>
      <c r="J35" s="88"/>
      <c r="L35" s="1" t="str">
        <f>IF('Bank Holidays'!C16="", "", CONCATENATE("          - ",'Bank Holidays'!B16,"  ",TEXT('Bank Holidays'!C16,"dd mmm yyyy")))</f>
        <v/>
      </c>
    </row>
    <row r="36" spans="2:12" s="1" customFormat="1" x14ac:dyDescent="0.25">
      <c r="B36" s="122" t="s">
        <v>51</v>
      </c>
      <c r="C36" s="122"/>
      <c r="D36" s="122"/>
      <c r="E36" s="122"/>
      <c r="F36" s="122"/>
      <c r="G36" s="122"/>
      <c r="H36" s="122"/>
      <c r="I36" s="122"/>
      <c r="J36" s="122"/>
      <c r="L36" s="1" t="str">
        <f>IF('Bank Holidays'!C17="", "", CONCATENATE("          - ",'Bank Holidays'!B17,"  ",TEXT('Bank Holidays'!C17,"dd mmm yyyy")))</f>
        <v/>
      </c>
    </row>
    <row r="37" spans="2:12" s="1" customFormat="1" x14ac:dyDescent="0.25">
      <c r="B37" s="115" t="s">
        <v>52</v>
      </c>
      <c r="C37" s="115"/>
      <c r="D37" s="115"/>
      <c r="E37" s="115"/>
      <c r="F37" s="115"/>
      <c r="G37" s="115"/>
      <c r="H37" s="115"/>
      <c r="I37" s="115"/>
      <c r="J37" s="115"/>
      <c r="L37" s="1" t="str">
        <f>IF('Bank Holidays'!C18="", "", CONCATENATE("          - ",'Bank Holidays'!B18,"  ",TEXT('Bank Holidays'!C18,"dd mmm yyyy")))</f>
        <v/>
      </c>
    </row>
    <row r="38" spans="2:12" s="1" customFormat="1" x14ac:dyDescent="0.25">
      <c r="B38" s="116"/>
      <c r="C38" s="116"/>
      <c r="D38" s="116"/>
      <c r="E38" s="116"/>
      <c r="F38" s="116"/>
      <c r="G38" s="116"/>
      <c r="H38" s="116"/>
      <c r="I38" s="116"/>
      <c r="J38" s="116"/>
      <c r="L38" s="1" t="str">
        <f>IF('Bank Holidays'!C19="", "", CONCATENATE("          - ",'Bank Holidays'!B19,"  ",TEXT('Bank Holidays'!C19,"dd mmm yyyy")))</f>
        <v/>
      </c>
    </row>
    <row r="39" spans="2:12" s="1" customFormat="1" ht="7.5" customHeight="1" x14ac:dyDescent="0.25">
      <c r="B39" s="88"/>
      <c r="C39" s="88"/>
      <c r="D39" s="88"/>
      <c r="E39" s="88"/>
      <c r="F39" s="88"/>
      <c r="G39" s="88"/>
      <c r="H39" s="88"/>
      <c r="I39" s="88"/>
      <c r="J39" s="88"/>
      <c r="L39" s="1" t="str">
        <f>IF('Bank Holidays'!C20="", "", CONCATENATE("          - ",'Bank Holidays'!B20,"  ",TEXT('Bank Holidays'!C20,"dd mmm yyyy")))</f>
        <v/>
      </c>
    </row>
    <row r="40" spans="2:12" s="1" customFormat="1" x14ac:dyDescent="0.25">
      <c r="B40" s="115"/>
      <c r="C40" s="115"/>
      <c r="D40" s="115"/>
      <c r="E40" s="115"/>
      <c r="F40" s="115"/>
      <c r="G40" s="115"/>
      <c r="H40" s="115"/>
      <c r="I40" s="115"/>
      <c r="J40" s="115"/>
    </row>
    <row r="41" spans="2:12" s="1" customFormat="1" ht="25.5" customHeight="1" x14ac:dyDescent="0.25">
      <c r="B41" s="122"/>
      <c r="C41" s="122"/>
      <c r="D41" s="122"/>
      <c r="E41" s="122"/>
      <c r="F41" s="122"/>
      <c r="G41" s="122"/>
      <c r="H41" s="122"/>
      <c r="I41" s="122"/>
      <c r="J41" s="122"/>
    </row>
    <row r="42" spans="2:12" s="1" customFormat="1" x14ac:dyDescent="0.25">
      <c r="B42" s="115"/>
      <c r="C42" s="115"/>
      <c r="D42" s="115"/>
      <c r="E42" s="115"/>
      <c r="F42" s="115"/>
      <c r="G42" s="115"/>
      <c r="H42" s="115"/>
      <c r="I42" s="115"/>
      <c r="J42" s="115"/>
    </row>
    <row r="43" spans="2:12" s="1" customFormat="1" ht="7.5" customHeight="1" x14ac:dyDescent="0.25">
      <c r="B43" s="116"/>
      <c r="C43" s="116"/>
      <c r="D43" s="116"/>
      <c r="E43" s="116"/>
      <c r="F43" s="116"/>
      <c r="G43" s="116"/>
      <c r="H43" s="116"/>
      <c r="I43" s="116"/>
      <c r="J43" s="116"/>
    </row>
    <row r="44" spans="2:12" s="1" customFormat="1" ht="13" x14ac:dyDescent="0.25">
      <c r="B44" s="88"/>
      <c r="C44" s="88"/>
      <c r="D44" s="88"/>
      <c r="E44" s="88"/>
      <c r="F44" s="88"/>
      <c r="G44" s="88"/>
      <c r="H44" s="88"/>
      <c r="I44" s="88"/>
      <c r="J44" s="88"/>
    </row>
    <row r="45" spans="2:12" s="1" customFormat="1" x14ac:dyDescent="0.25">
      <c r="B45" s="122"/>
      <c r="C45" s="122"/>
      <c r="D45" s="122"/>
      <c r="E45" s="122"/>
      <c r="F45" s="122"/>
      <c r="G45" s="122"/>
      <c r="H45" s="122"/>
      <c r="I45" s="122"/>
      <c r="J45" s="122"/>
    </row>
    <row r="46" spans="2:12" s="1" customFormat="1" x14ac:dyDescent="0.25">
      <c r="B46" s="3"/>
      <c r="C46" s="3"/>
      <c r="D46" s="3"/>
      <c r="E46" s="3"/>
      <c r="F46" s="3"/>
      <c r="G46" s="3"/>
      <c r="H46" s="3"/>
      <c r="I46" s="3"/>
      <c r="J46" s="3"/>
    </row>
    <row r="47" spans="2:12" s="1" customFormat="1" x14ac:dyDescent="0.25">
      <c r="B47" s="3"/>
      <c r="C47" s="3"/>
      <c r="D47" s="3"/>
      <c r="E47" s="3"/>
      <c r="F47" s="3"/>
      <c r="G47" s="3"/>
      <c r="H47" s="3"/>
      <c r="I47" s="3"/>
      <c r="J47" s="3"/>
    </row>
    <row r="48" spans="2:12" s="1" customFormat="1" ht="7.5" customHeight="1" x14ac:dyDescent="0.25">
      <c r="B48" s="3"/>
      <c r="C48" s="3"/>
      <c r="D48" s="3"/>
      <c r="E48" s="3"/>
      <c r="F48" s="3"/>
      <c r="G48" s="3"/>
      <c r="H48" s="3"/>
      <c r="I48" s="3"/>
      <c r="J48" s="3"/>
    </row>
    <row r="49" spans="2:10" s="1" customFormat="1" x14ac:dyDescent="0.25">
      <c r="B49" s="3"/>
      <c r="C49" s="3"/>
      <c r="D49" s="3"/>
      <c r="E49" s="3"/>
      <c r="F49" s="3"/>
      <c r="G49" s="3"/>
      <c r="H49" s="3"/>
      <c r="I49" s="3"/>
      <c r="J49" s="3"/>
    </row>
    <row r="50" spans="2:10" s="1" customFormat="1" ht="25.5" customHeight="1" x14ac:dyDescent="0.25">
      <c r="B50" s="3"/>
      <c r="C50" s="3"/>
      <c r="D50" s="3"/>
      <c r="E50" s="3"/>
      <c r="F50" s="3"/>
      <c r="G50" s="3"/>
      <c r="H50" s="3"/>
      <c r="I50" s="3"/>
      <c r="J50" s="3"/>
    </row>
  </sheetData>
  <sheetProtection algorithmName="SHA-512" hashValue="Wxzliv/YhBOcpUFMlTtTaRtyYNOa+IpJVKWr1JYwbSgSNR7O1SJ0052ahMMSGzLBlugjZTbumbZ77hPgIe9VVg==" saltValue="EXaP/tPF3yJHinZ/3NNG4g==" spinCount="100000" sheet="1" objects="1" scenarios="1" selectLockedCells="1"/>
  <mergeCells count="60">
    <mergeCell ref="B45:J45"/>
    <mergeCell ref="B44:J44"/>
    <mergeCell ref="B43:J43"/>
    <mergeCell ref="B38:J38"/>
    <mergeCell ref="B35:J35"/>
    <mergeCell ref="B41:J41"/>
    <mergeCell ref="B40:J40"/>
    <mergeCell ref="B39:J39"/>
    <mergeCell ref="B37:J37"/>
    <mergeCell ref="F12:G12"/>
    <mergeCell ref="D12:E12"/>
    <mergeCell ref="B14:J14"/>
    <mergeCell ref="B13:C13"/>
    <mergeCell ref="B12:C12"/>
    <mergeCell ref="B2:G2"/>
    <mergeCell ref="B7:J7"/>
    <mergeCell ref="B6:J6"/>
    <mergeCell ref="H13:I13"/>
    <mergeCell ref="H12:I12"/>
    <mergeCell ref="D13:E13"/>
    <mergeCell ref="B5:J5"/>
    <mergeCell ref="B11:C11"/>
    <mergeCell ref="B4:J4"/>
    <mergeCell ref="D11:E11"/>
    <mergeCell ref="F11:G11"/>
    <mergeCell ref="H11:I11"/>
    <mergeCell ref="B10:J10"/>
    <mergeCell ref="B9:J9"/>
    <mergeCell ref="B8:J8"/>
    <mergeCell ref="F13:G13"/>
    <mergeCell ref="B15:J15"/>
    <mergeCell ref="B42:J42"/>
    <mergeCell ref="B19:C19"/>
    <mergeCell ref="D19:E19"/>
    <mergeCell ref="F19:G19"/>
    <mergeCell ref="H19:I19"/>
    <mergeCell ref="B16:J16"/>
    <mergeCell ref="B36:J36"/>
    <mergeCell ref="B17:C17"/>
    <mergeCell ref="D17:E17"/>
    <mergeCell ref="F17:G17"/>
    <mergeCell ref="H17:I17"/>
    <mergeCell ref="B18:C18"/>
    <mergeCell ref="D18:E18"/>
    <mergeCell ref="F18:G18"/>
    <mergeCell ref="H18:I18"/>
    <mergeCell ref="B21:J21"/>
    <mergeCell ref="B20:J20"/>
    <mergeCell ref="B22:J22"/>
    <mergeCell ref="B23:J23"/>
    <mergeCell ref="B24:J24"/>
    <mergeCell ref="B34:J34"/>
    <mergeCell ref="B30:J30"/>
    <mergeCell ref="B31:J31"/>
    <mergeCell ref="B32:J32"/>
    <mergeCell ref="B25:J25"/>
    <mergeCell ref="B26:J26"/>
    <mergeCell ref="B27:J27"/>
    <mergeCell ref="B28:J28"/>
    <mergeCell ref="B29:J29"/>
  </mergeCells>
  <phoneticPr fontId="3" type="noConversion"/>
  <printOptions horizontalCentered="1"/>
  <pageMargins left="0.74803149606299213" right="0.74803149606299213" top="0.78740157480314965" bottom="0.78740157480314965"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B2:J27"/>
  <sheetViews>
    <sheetView showRowColHeaders="0" workbookViewId="0">
      <selection activeCell="H15" sqref="H15"/>
    </sheetView>
  </sheetViews>
  <sheetFormatPr defaultColWidth="9.1796875" defaultRowHeight="12.5" x14ac:dyDescent="0.25"/>
  <cols>
    <col min="1" max="1" width="1.453125" style="3" customWidth="1"/>
    <col min="2" max="2" width="10" style="3" customWidth="1"/>
    <col min="3" max="6" width="9.1796875" style="3"/>
    <col min="7" max="8" width="10" style="3" customWidth="1"/>
    <col min="9" max="10" width="9.1796875" style="3"/>
    <col min="11" max="11" width="1.453125" style="3" customWidth="1"/>
    <col min="12" max="16384" width="9.1796875" style="3"/>
  </cols>
  <sheetData>
    <row r="2" spans="2:10" s="1" customFormat="1" ht="13" x14ac:dyDescent="0.25">
      <c r="B2" s="98" t="s">
        <v>53</v>
      </c>
      <c r="C2" s="98"/>
      <c r="D2" s="98"/>
      <c r="E2" s="98"/>
      <c r="F2" s="98"/>
      <c r="G2" s="98"/>
      <c r="H2" s="2"/>
      <c r="I2" s="2"/>
      <c r="J2" s="2"/>
    </row>
    <row r="3" spans="2:10" s="1" customFormat="1" x14ac:dyDescent="0.25"/>
    <row r="4" spans="2:10" s="1" customFormat="1" x14ac:dyDescent="0.25">
      <c r="B4" s="130" t="s">
        <v>54</v>
      </c>
      <c r="C4" s="131"/>
      <c r="D4" s="131"/>
      <c r="E4" s="131"/>
      <c r="F4" s="131"/>
      <c r="G4" s="131"/>
      <c r="H4" s="131"/>
      <c r="I4" s="131"/>
      <c r="J4" s="131"/>
    </row>
    <row r="5" spans="2:10" s="1" customFormat="1" ht="51.75" customHeight="1" x14ac:dyDescent="0.25">
      <c r="B5" s="132" t="s">
        <v>168</v>
      </c>
      <c r="C5" s="115"/>
      <c r="D5" s="115"/>
      <c r="E5" s="115"/>
      <c r="F5" s="115"/>
      <c r="G5" s="115"/>
      <c r="H5" s="115"/>
      <c r="I5" s="115"/>
      <c r="J5" s="115"/>
    </row>
    <row r="6" spans="2:10" s="1" customFormat="1" ht="52.5" customHeight="1" x14ac:dyDescent="0.25">
      <c r="B6" s="132" t="s">
        <v>169</v>
      </c>
      <c r="C6" s="122"/>
      <c r="D6" s="122"/>
      <c r="E6" s="122"/>
      <c r="F6" s="122"/>
      <c r="G6" s="122"/>
      <c r="H6" s="122"/>
      <c r="I6" s="122"/>
      <c r="J6" s="122"/>
    </row>
    <row r="7" spans="2:10" s="1" customFormat="1" ht="26.25" customHeight="1" x14ac:dyDescent="0.25">
      <c r="B7" s="90" t="s">
        <v>177</v>
      </c>
      <c r="C7" s="90"/>
      <c r="D7" s="90"/>
      <c r="E7" s="90"/>
      <c r="F7" s="90"/>
      <c r="G7" s="90"/>
      <c r="H7" s="90"/>
      <c r="I7" s="90"/>
      <c r="J7" s="90"/>
    </row>
    <row r="8" spans="2:10" s="1" customFormat="1" ht="51.75" customHeight="1" x14ac:dyDescent="0.25">
      <c r="B8" s="90" t="s">
        <v>170</v>
      </c>
      <c r="C8" s="90"/>
      <c r="D8" s="90"/>
      <c r="E8" s="90"/>
      <c r="F8" s="90"/>
      <c r="G8" s="90"/>
      <c r="H8" s="90"/>
      <c r="I8" s="90"/>
      <c r="J8" s="90"/>
    </row>
    <row r="9" spans="2:10" s="1" customFormat="1" ht="13" x14ac:dyDescent="0.25">
      <c r="B9" s="49"/>
      <c r="C9" s="49"/>
      <c r="D9" s="49"/>
      <c r="E9" s="49"/>
      <c r="F9" s="49"/>
      <c r="G9" s="49"/>
      <c r="H9" s="49"/>
      <c r="I9" s="49"/>
      <c r="J9" s="49"/>
    </row>
    <row r="10" spans="2:10" s="1" customFormat="1" ht="13" x14ac:dyDescent="0.25">
      <c r="B10" s="88" t="s">
        <v>171</v>
      </c>
      <c r="C10" s="88"/>
      <c r="D10" s="88"/>
      <c r="E10" s="88"/>
      <c r="F10" s="88"/>
      <c r="G10" s="88"/>
      <c r="H10" s="88"/>
      <c r="I10" s="88"/>
      <c r="J10" s="88"/>
    </row>
    <row r="11" spans="2:10" s="1" customFormat="1" ht="59.25" customHeight="1" x14ac:dyDescent="0.25">
      <c r="B11" s="132" t="s">
        <v>178</v>
      </c>
      <c r="C11" s="122"/>
      <c r="D11" s="122"/>
      <c r="E11" s="122"/>
      <c r="F11" s="122"/>
      <c r="G11" s="122"/>
      <c r="H11" s="122"/>
      <c r="I11" s="122"/>
      <c r="J11" s="122"/>
    </row>
    <row r="12" spans="2:10" s="1" customFormat="1" x14ac:dyDescent="0.25">
      <c r="B12" s="122"/>
      <c r="C12" s="122"/>
      <c r="D12" s="122"/>
      <c r="E12" s="122"/>
      <c r="F12" s="122"/>
      <c r="G12" s="122"/>
      <c r="H12" s="122"/>
      <c r="I12" s="122"/>
      <c r="J12" s="122"/>
    </row>
    <row r="13" spans="2:10" s="1" customFormat="1" ht="13" x14ac:dyDescent="0.25">
      <c r="B13" s="133" t="s">
        <v>151</v>
      </c>
      <c r="C13" s="133"/>
      <c r="D13" s="133"/>
      <c r="E13" s="133"/>
      <c r="F13" s="133"/>
      <c r="G13" s="133"/>
      <c r="H13" s="133"/>
      <c r="I13" s="133"/>
      <c r="J13" s="133"/>
    </row>
    <row r="14" spans="2:10" s="1" customFormat="1" x14ac:dyDescent="0.25">
      <c r="B14" s="3"/>
      <c r="C14" s="3"/>
      <c r="D14" s="3"/>
      <c r="E14" s="3"/>
      <c r="F14" s="3"/>
      <c r="G14" s="3"/>
      <c r="H14" s="3"/>
      <c r="I14" s="3"/>
      <c r="J14" s="3"/>
    </row>
    <row r="15" spans="2:10" s="1" customFormat="1" ht="13" x14ac:dyDescent="0.25">
      <c r="B15" s="134" t="s">
        <v>152</v>
      </c>
      <c r="C15" s="134"/>
      <c r="D15" s="134"/>
      <c r="E15" s="134"/>
      <c r="F15" s="134"/>
      <c r="G15" s="66"/>
      <c r="H15" s="67"/>
      <c r="I15" s="68"/>
      <c r="J15" s="69"/>
    </row>
    <row r="16" spans="2:10" s="1" customFormat="1" ht="13" x14ac:dyDescent="0.25">
      <c r="B16" s="66"/>
      <c r="C16" s="66"/>
      <c r="D16" s="66"/>
      <c r="E16" s="66"/>
      <c r="F16" s="66"/>
      <c r="G16" s="66"/>
      <c r="H16" s="66"/>
      <c r="I16" s="66"/>
      <c r="J16" s="70"/>
    </row>
    <row r="17" spans="2:10" s="1" customFormat="1" ht="13" x14ac:dyDescent="0.25">
      <c r="B17" s="135" t="s">
        <v>153</v>
      </c>
      <c r="C17" s="136"/>
      <c r="D17" s="136"/>
      <c r="E17" s="136"/>
      <c r="F17" s="136"/>
      <c r="G17" s="136"/>
      <c r="H17" s="136"/>
      <c r="I17" s="136"/>
      <c r="J17" s="136"/>
    </row>
    <row r="18" spans="2:10" s="1" customFormat="1" ht="13" x14ac:dyDescent="0.25">
      <c r="B18" s="71"/>
      <c r="C18" s="71"/>
      <c r="D18" s="71"/>
      <c r="E18" s="71"/>
      <c r="F18" s="71"/>
      <c r="G18" s="71"/>
      <c r="H18" s="71"/>
      <c r="I18" s="71"/>
      <c r="J18" s="71"/>
    </row>
    <row r="19" spans="2:10" s="1" customFormat="1" ht="13" x14ac:dyDescent="0.25">
      <c r="B19" s="72"/>
      <c r="C19" s="73" t="s">
        <v>154</v>
      </c>
      <c r="D19" s="73" t="s">
        <v>155</v>
      </c>
      <c r="E19" s="73" t="s">
        <v>156</v>
      </c>
      <c r="F19" s="73" t="s">
        <v>157</v>
      </c>
      <c r="G19" s="73" t="s">
        <v>158</v>
      </c>
      <c r="H19" s="73" t="s">
        <v>159</v>
      </c>
      <c r="I19" s="73" t="s">
        <v>160</v>
      </c>
      <c r="J19" s="74" t="s">
        <v>161</v>
      </c>
    </row>
    <row r="20" spans="2:10" s="1" customFormat="1" ht="13" x14ac:dyDescent="0.25">
      <c r="B20" s="75" t="s">
        <v>162</v>
      </c>
      <c r="C20" s="76"/>
      <c r="D20" s="77"/>
      <c r="E20" s="77"/>
      <c r="F20" s="77"/>
      <c r="G20" s="76"/>
      <c r="H20" s="77"/>
      <c r="I20" s="77"/>
      <c r="J20" s="78" t="str">
        <f>IF(AND(C20="",D20="",E20="",F20="",G20="",H20="",I20=""), "", SUM(C20:I20))</f>
        <v/>
      </c>
    </row>
    <row r="21" spans="2:10" s="1" customFormat="1" ht="13" x14ac:dyDescent="0.25">
      <c r="B21" s="79" t="s">
        <v>163</v>
      </c>
      <c r="C21" s="80"/>
      <c r="D21" s="81"/>
      <c r="E21" s="80"/>
      <c r="F21" s="80"/>
      <c r="G21" s="81"/>
      <c r="H21" s="80"/>
      <c r="I21" s="80"/>
      <c r="J21" s="78" t="str">
        <f>IF(AND(C21="",D21="",E21="",F21="",G21="",H21="",I21=""), "", SUM(C21:I21))</f>
        <v/>
      </c>
    </row>
    <row r="22" spans="2:10" s="1" customFormat="1" x14ac:dyDescent="0.25">
      <c r="B22" s="6">
        <f>SUM(J20:J21)/2</f>
        <v>0</v>
      </c>
    </row>
    <row r="23" spans="2:10" ht="13" x14ac:dyDescent="0.25">
      <c r="B23" s="82" t="str">
        <f>IF(B22=0, "Enter your daily working hours over a 2 week period in the table above.", CONCATENATE("This works out as an average of ",TEXT(ROUND(B22,3),"0.00")," hours per week."))</f>
        <v>Enter your daily working hours over a 2 week period in the table above.</v>
      </c>
      <c r="C23" s="1"/>
      <c r="D23" s="1"/>
      <c r="E23" s="1"/>
      <c r="F23" s="1"/>
      <c r="G23" s="1"/>
      <c r="H23" s="47"/>
      <c r="I23" s="1"/>
      <c r="J23" s="1"/>
    </row>
    <row r="24" spans="2:10" x14ac:dyDescent="0.25">
      <c r="B24" s="1"/>
      <c r="C24" s="1"/>
      <c r="D24" s="1"/>
      <c r="E24" s="1"/>
      <c r="F24" s="1"/>
      <c r="G24" s="1"/>
      <c r="H24" s="1"/>
      <c r="I24" s="1"/>
      <c r="J24" s="1"/>
    </row>
    <row r="25" spans="2:10" ht="13" x14ac:dyDescent="0.25">
      <c r="B25" s="82" t="s">
        <v>164</v>
      </c>
      <c r="C25" s="1"/>
      <c r="D25" s="1"/>
      <c r="E25" s="1"/>
      <c r="F25" s="1"/>
      <c r="H25" s="67"/>
      <c r="I25" s="6">
        <f>IF(OR(H25="", H25=0), 0, 1)</f>
        <v>0</v>
      </c>
      <c r="J25" s="1"/>
    </row>
    <row r="26" spans="2:10" x14ac:dyDescent="0.25">
      <c r="B26" s="6">
        <f>IF(I25=1, H25, B22)</f>
        <v>0</v>
      </c>
      <c r="C26" s="6">
        <f>B26*H15/52</f>
        <v>0</v>
      </c>
      <c r="D26" s="1"/>
      <c r="E26" s="1"/>
      <c r="F26" s="1"/>
      <c r="G26" s="1"/>
      <c r="H26" s="1"/>
      <c r="I26" s="1"/>
      <c r="J26" s="1"/>
    </row>
    <row r="27" spans="2:10" ht="13" x14ac:dyDescent="0.25">
      <c r="B27" s="137" t="str">
        <f>IF(OR(OR(H15="",H15=0), AND(B22=0,I25=0)), "Enter your contracted weeks per year and contracted hours per week to calculate your average hours per week.", CONCATENATE("Based on the above, the average 'Hours per week' figure to use for calculating leave is ", TEXT(ROUND(C26,3),"0.00"), "."))</f>
        <v>Enter your contracted weeks per year and contracted hours per week to calculate your average hours per week.</v>
      </c>
      <c r="C27" s="137"/>
      <c r="D27" s="137"/>
      <c r="E27" s="137"/>
      <c r="F27" s="137"/>
      <c r="G27" s="137"/>
      <c r="H27" s="137"/>
      <c r="I27" s="137"/>
      <c r="J27" s="137"/>
    </row>
  </sheetData>
  <sheetProtection algorithmName="SHA-512" hashValue="Z3xabrEnkUl1mGYAcOqB595Fz0wwWzNb7wkVc590Uc3wwrre5QTt9TbrnOqbVkb76D/zQE/8q8QgFGYwOrlxuQ==" saltValue="NmwYNmoB6CDhONjsMa1Umg==" spinCount="100000" sheet="1" selectLockedCells="1"/>
  <mergeCells count="13">
    <mergeCell ref="B13:J13"/>
    <mergeCell ref="B15:F15"/>
    <mergeCell ref="B17:J17"/>
    <mergeCell ref="B27:J27"/>
    <mergeCell ref="B11:J11"/>
    <mergeCell ref="B10:J10"/>
    <mergeCell ref="B12:J12"/>
    <mergeCell ref="B8:J8"/>
    <mergeCell ref="B2:G2"/>
    <mergeCell ref="B5:J5"/>
    <mergeCell ref="B4:J4"/>
    <mergeCell ref="B6:J6"/>
    <mergeCell ref="B7:J7"/>
  </mergeCells>
  <phoneticPr fontId="3" type="noConversion"/>
  <printOptions horizontalCentered="1"/>
  <pageMargins left="0.74803149606299213" right="0.74803149606299213" top="0.78740157480314965" bottom="0.78740157480314965"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17054-7750-4677-92E4-BCEB229289CE}">
  <sheetPr codeName="Sheet7"/>
  <dimension ref="A1:Q15"/>
  <sheetViews>
    <sheetView workbookViewId="0">
      <selection activeCell="C5" sqref="C5"/>
    </sheetView>
  </sheetViews>
  <sheetFormatPr defaultColWidth="0" defaultRowHeight="12.5" zeroHeight="1" x14ac:dyDescent="0.25"/>
  <cols>
    <col min="1" max="1" width="3.26953125" customWidth="1"/>
    <col min="2" max="2" width="24.7265625" bestFit="1" customWidth="1"/>
    <col min="3" max="3" width="9.81640625" customWidth="1"/>
    <col min="4" max="4" width="2.7265625" customWidth="1"/>
    <col min="5" max="6" width="9.1796875" hidden="1" customWidth="1"/>
    <col min="7" max="7" width="13.7265625" hidden="1" customWidth="1"/>
    <col min="8" max="8" width="14.54296875" hidden="1" customWidth="1"/>
    <col min="9" max="9" width="9.1796875" hidden="1" customWidth="1"/>
    <col min="10" max="10" width="33.81640625" hidden="1" customWidth="1"/>
    <col min="11" max="12" width="9.1796875" hidden="1" customWidth="1"/>
    <col min="13" max="13" width="16" hidden="1" customWidth="1"/>
    <col min="14" max="16" width="9.1796875" hidden="1" customWidth="1"/>
    <col min="17" max="17" width="13.453125" hidden="1" customWidth="1"/>
    <col min="18" max="16384" width="9.1796875" hidden="1"/>
  </cols>
  <sheetData>
    <row r="1" spans="2:17" x14ac:dyDescent="0.25"/>
    <row r="2" spans="2:17" x14ac:dyDescent="0.25">
      <c r="B2" s="58" t="s">
        <v>126</v>
      </c>
      <c r="C2" s="58" t="s">
        <v>18</v>
      </c>
      <c r="F2" s="59" t="s">
        <v>41</v>
      </c>
      <c r="G2" s="59" t="s">
        <v>137</v>
      </c>
      <c r="H2" s="59" t="s">
        <v>138</v>
      </c>
      <c r="M2" s="59" t="s">
        <v>145</v>
      </c>
      <c r="N2">
        <f>COUNT(C:C)</f>
        <v>7</v>
      </c>
      <c r="O2">
        <f>COUNTIFS(Holidays[Date],"&gt;="&amp;Q2,Holidays[Date],"&lt;="&amp;Q3)</f>
        <v>0</v>
      </c>
      <c r="Q2" s="60">
        <f>'Remaining Leave Calculation'!$D$9</f>
        <v>0</v>
      </c>
    </row>
    <row r="3" spans="2:17" x14ac:dyDescent="0.25">
      <c r="B3" s="59" t="s">
        <v>127</v>
      </c>
      <c r="C3" s="52"/>
      <c r="F3" s="61" t="s">
        <v>4</v>
      </c>
      <c r="G3">
        <v>25</v>
      </c>
      <c r="H3">
        <f>Leave[[#This Row],[Leave Days]]*7.4</f>
        <v>185</v>
      </c>
      <c r="J3" s="59" t="s">
        <v>139</v>
      </c>
      <c r="K3" s="62">
        <v>37</v>
      </c>
      <c r="M3" s="59" t="s">
        <v>146</v>
      </c>
      <c r="N3">
        <f>N2*7.4</f>
        <v>51.800000000000004</v>
      </c>
      <c r="O3">
        <f>O2*7.4</f>
        <v>0</v>
      </c>
      <c r="Q3" s="63">
        <f>'Remaining Leave Calculation'!$D$10</f>
        <v>0</v>
      </c>
    </row>
    <row r="4" spans="2:17" x14ac:dyDescent="0.25">
      <c r="B4" s="59" t="s">
        <v>128</v>
      </c>
      <c r="C4" s="53">
        <v>45383</v>
      </c>
      <c r="F4" s="61" t="s">
        <v>46</v>
      </c>
      <c r="G4">
        <v>28</v>
      </c>
      <c r="H4">
        <f>Leave[[#This Row],[Leave Days]]*7.4</f>
        <v>207.20000000000002</v>
      </c>
      <c r="J4" s="59" t="s">
        <v>143</v>
      </c>
      <c r="K4" s="64" t="s">
        <v>4</v>
      </c>
    </row>
    <row r="5" spans="2:17" x14ac:dyDescent="0.25">
      <c r="B5" s="59" t="s">
        <v>129</v>
      </c>
      <c r="C5" s="53">
        <v>45418</v>
      </c>
      <c r="J5" s="59" t="s">
        <v>144</v>
      </c>
      <c r="K5" s="64" t="s">
        <v>46</v>
      </c>
    </row>
    <row r="6" spans="2:17" x14ac:dyDescent="0.25">
      <c r="B6" s="59" t="s">
        <v>130</v>
      </c>
      <c r="C6" s="53">
        <v>45439</v>
      </c>
      <c r="F6" s="59" t="s">
        <v>172</v>
      </c>
      <c r="J6" s="59" t="s">
        <v>140</v>
      </c>
      <c r="K6" s="62">
        <v>25</v>
      </c>
    </row>
    <row r="7" spans="2:17" x14ac:dyDescent="0.25">
      <c r="B7" s="59" t="s">
        <v>131</v>
      </c>
      <c r="C7" s="53">
        <v>45530</v>
      </c>
      <c r="F7" s="59" t="s">
        <v>41</v>
      </c>
      <c r="G7" s="59" t="s">
        <v>137</v>
      </c>
      <c r="H7" s="59" t="s">
        <v>138</v>
      </c>
      <c r="J7" s="59" t="s">
        <v>141</v>
      </c>
      <c r="K7" s="62">
        <v>28</v>
      </c>
    </row>
    <row r="8" spans="2:17" x14ac:dyDescent="0.25">
      <c r="B8" s="59" t="s">
        <v>132</v>
      </c>
      <c r="C8" s="53">
        <v>45651</v>
      </c>
      <c r="F8" s="61" t="s">
        <v>4</v>
      </c>
      <c r="G8">
        <f>G3+N2</f>
        <v>32</v>
      </c>
      <c r="H8">
        <f>Leave4[[#This Row],[Leave Days]]*7.4</f>
        <v>236.8</v>
      </c>
      <c r="J8" s="59" t="s">
        <v>142</v>
      </c>
      <c r="K8" s="62">
        <v>5</v>
      </c>
    </row>
    <row r="9" spans="2:17" x14ac:dyDescent="0.25">
      <c r="B9" s="59" t="s">
        <v>133</v>
      </c>
      <c r="C9" s="53">
        <v>45652</v>
      </c>
      <c r="F9" s="61" t="s">
        <v>46</v>
      </c>
      <c r="G9">
        <f>G4+N2</f>
        <v>35</v>
      </c>
      <c r="H9">
        <f>Leave4[[#This Row],[Leave Days]]*7.4</f>
        <v>259</v>
      </c>
    </row>
    <row r="10" spans="2:17" x14ac:dyDescent="0.25">
      <c r="B10" s="59" t="s">
        <v>134</v>
      </c>
      <c r="C10" s="53">
        <v>45658</v>
      </c>
    </row>
    <row r="11" spans="2:17" x14ac:dyDescent="0.25">
      <c r="B11" s="59" t="s">
        <v>135</v>
      </c>
      <c r="C11" s="53"/>
      <c r="F11" s="59" t="s">
        <v>173</v>
      </c>
    </row>
    <row r="12" spans="2:17" x14ac:dyDescent="0.25">
      <c r="B12" s="59" t="s">
        <v>135</v>
      </c>
      <c r="C12" s="53"/>
      <c r="F12" s="59" t="s">
        <v>41</v>
      </c>
      <c r="G12" s="59" t="s">
        <v>137</v>
      </c>
      <c r="H12" s="59" t="s">
        <v>138</v>
      </c>
    </row>
    <row r="13" spans="2:17" x14ac:dyDescent="0.25">
      <c r="B13" s="59" t="s">
        <v>136</v>
      </c>
      <c r="C13" s="54"/>
      <c r="F13" s="61" t="s">
        <v>4</v>
      </c>
      <c r="G13">
        <f>G8+N7+5</f>
        <v>37</v>
      </c>
      <c r="H13">
        <f>Leave45[[#This Row],[Leave Days]]*7.4</f>
        <v>273.8</v>
      </c>
    </row>
    <row r="14" spans="2:17" x14ac:dyDescent="0.25">
      <c r="B14" s="59" t="s">
        <v>136</v>
      </c>
      <c r="C14" s="53"/>
      <c r="F14" s="61" t="s">
        <v>46</v>
      </c>
      <c r="G14">
        <f>G9+N7+5</f>
        <v>40</v>
      </c>
      <c r="H14">
        <f>Leave45[[#This Row],[Leave Days]]*7.4</f>
        <v>296</v>
      </c>
    </row>
    <row r="15" spans="2:17" x14ac:dyDescent="0.25"/>
  </sheetData>
  <sheetProtection algorithmName="SHA-512" hashValue="PesVKk9wYENlQWeXTHhA/CL9KfgN6djQWmkW0+oUsZxQTlCTowRjd/6Djtsmd+Ycp9hL2s12cR2OR551kVEbZg==" saltValue="RPPA+Gznz3Y9ubU/DXyYww==" spinCount="100000" sheet="1" objects="1" scenarios="1" selectLockedCells="1"/>
  <phoneticPr fontId="3" type="noConversion"/>
  <pageMargins left="0.7" right="0.7" top="0.75" bottom="0.75" header="0.3" footer="0.3"/>
  <pageSetup paperSize="9" orientation="portrait" r:id="rId1"/>
  <ignoredErrors>
    <ignoredError sqref="K5" twoDigitTextYear="1"/>
  </ignoredErrors>
  <tableParts count="4">
    <tablePart r:id="rId2"/>
    <tablePart r:id="rId3"/>
    <tablePart r:id="rId4"/>
    <tablePart r:id="rId5"/>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K45"/>
  <sheetViews>
    <sheetView workbookViewId="0"/>
  </sheetViews>
  <sheetFormatPr defaultColWidth="9.1796875" defaultRowHeight="12.5" x14ac:dyDescent="0.25"/>
  <cols>
    <col min="1" max="1" width="30.26953125" style="10" bestFit="1" customWidth="1"/>
    <col min="2" max="2" width="12.453125" style="10" customWidth="1"/>
    <col min="3" max="16384" width="9.1796875" style="10"/>
  </cols>
  <sheetData>
    <row r="1" spans="1:6" x14ac:dyDescent="0.25">
      <c r="A1" s="10" t="str">
        <f>UserNameWindows()</f>
        <v>Simon.Firth</v>
      </c>
      <c r="B1" s="10">
        <v>23</v>
      </c>
      <c r="C1" s="10" t="s">
        <v>55</v>
      </c>
      <c r="D1" s="10">
        <v>170.2</v>
      </c>
      <c r="E1" s="10">
        <v>28</v>
      </c>
      <c r="F1" s="10">
        <f>E1*7.4</f>
        <v>207.20000000000002</v>
      </c>
    </row>
    <row r="2" spans="1:6" x14ac:dyDescent="0.25">
      <c r="A2" s="14">
        <f ca="1">TODAY()</f>
        <v>45371</v>
      </c>
      <c r="B2" s="10">
        <v>24</v>
      </c>
      <c r="C2" s="10" t="s">
        <v>19</v>
      </c>
      <c r="D2" s="10">
        <v>177.6</v>
      </c>
      <c r="E2" s="10">
        <v>29</v>
      </c>
      <c r="F2" s="10">
        <f>E2*7.4</f>
        <v>214.60000000000002</v>
      </c>
    </row>
    <row r="3" spans="1:6" x14ac:dyDescent="0.25">
      <c r="B3" s="10">
        <v>27</v>
      </c>
      <c r="C3" s="10" t="s">
        <v>56</v>
      </c>
      <c r="D3" s="10">
        <v>199.8</v>
      </c>
      <c r="E3" s="10">
        <v>32</v>
      </c>
      <c r="F3" s="10">
        <f>E3*7.4</f>
        <v>236.8</v>
      </c>
    </row>
    <row r="4" spans="1:6" x14ac:dyDescent="0.25">
      <c r="B4" s="10">
        <v>28</v>
      </c>
      <c r="C4" s="10" t="s">
        <v>57</v>
      </c>
      <c r="D4" s="10">
        <v>207.2</v>
      </c>
      <c r="E4" s="10">
        <v>33</v>
      </c>
      <c r="F4" s="10">
        <f>E4*7.4</f>
        <v>244.20000000000002</v>
      </c>
    </row>
    <row r="5" spans="1:6" x14ac:dyDescent="0.25">
      <c r="C5" s="10" t="s">
        <v>58</v>
      </c>
    </row>
    <row r="6" spans="1:6" x14ac:dyDescent="0.25">
      <c r="B6" s="10" t="s">
        <v>59</v>
      </c>
      <c r="C6" s="10" t="s">
        <v>60</v>
      </c>
    </row>
    <row r="7" spans="1:6" x14ac:dyDescent="0.25">
      <c r="B7" s="10" t="s">
        <v>61</v>
      </c>
      <c r="C7" s="10" t="s">
        <v>62</v>
      </c>
    </row>
    <row r="8" spans="1:6" x14ac:dyDescent="0.25">
      <c r="B8" s="10" t="str">
        <f>IF('Remaining Leave Calculation'!I11="Hours", "hours", "days")</f>
        <v>hours</v>
      </c>
      <c r="C8" s="10" t="s">
        <v>63</v>
      </c>
    </row>
    <row r="9" spans="1:6" x14ac:dyDescent="0.25">
      <c r="B9" s="11" t="s">
        <v>64</v>
      </c>
      <c r="C9" s="10" t="s">
        <v>65</v>
      </c>
      <c r="D9" s="10" t="str">
        <f>CONCATENATE(B9,$B$8,C9)</f>
        <v>Number of hours carried forward:</v>
      </c>
    </row>
    <row r="10" spans="1:6" x14ac:dyDescent="0.25">
      <c r="B10" s="10" t="s">
        <v>66</v>
      </c>
      <c r="C10" s="10" t="s">
        <v>67</v>
      </c>
      <c r="D10" s="10" t="str">
        <f>CONCATENATE(B10,$B$8,C10)</f>
        <v>Number of standard hours:</v>
      </c>
    </row>
    <row r="11" spans="1:6" x14ac:dyDescent="0.25">
      <c r="B11" s="10" t="s">
        <v>68</v>
      </c>
      <c r="C11" s="10" t="s">
        <v>67</v>
      </c>
      <c r="D11" s="10" t="str">
        <f>CONCATENATE(B11,$B$8,C11)</f>
        <v>Additional hours:</v>
      </c>
    </row>
    <row r="12" spans="1:6" x14ac:dyDescent="0.25">
      <c r="B12" s="10" t="s">
        <v>69</v>
      </c>
      <c r="D12" s="10" t="str">
        <f>CONCATENATE(B12,$B$8)</f>
        <v>Number of leave hours</v>
      </c>
    </row>
    <row r="13" spans="1:6" x14ac:dyDescent="0.25">
      <c r="B13" s="11" t="s">
        <v>70</v>
      </c>
      <c r="C13" s="10" t="s">
        <v>71</v>
      </c>
      <c r="D13" s="10" t="str">
        <f>CONCATENATE(B13,$B$8,C13)</f>
        <v>Cumulative hours taken</v>
      </c>
    </row>
    <row r="14" spans="1:6" x14ac:dyDescent="0.25">
      <c r="B14" s="10" t="s">
        <v>68</v>
      </c>
      <c r="C14" s="10" t="s">
        <v>72</v>
      </c>
      <c r="D14" s="10" t="str">
        <f>CONCATENATE(B14,$B$8,C14)</f>
        <v>Additional hours for 5+ years service:</v>
      </c>
    </row>
    <row r="15" spans="1:6" x14ac:dyDescent="0.25">
      <c r="B15" s="12" t="str">
        <f>'Input Variables'!E4</f>
        <v>1-7</v>
      </c>
    </row>
    <row r="16" spans="1:6" x14ac:dyDescent="0.25">
      <c r="B16" s="13" t="str">
        <f>'Input Variables'!E5</f>
        <v>8-16</v>
      </c>
    </row>
    <row r="17" spans="2:11" x14ac:dyDescent="0.25">
      <c r="B17" s="10" t="s">
        <v>73</v>
      </c>
      <c r="C17" s="10" t="s">
        <v>74</v>
      </c>
      <c r="D17" s="10" t="str">
        <f>CONCATENATE(B17,$B$8,C17)</f>
        <v>Total hours leave remaining:</v>
      </c>
    </row>
    <row r="18" spans="2:11" x14ac:dyDescent="0.25">
      <c r="B18" s="13"/>
    </row>
    <row r="20" spans="2:11" ht="13" x14ac:dyDescent="0.3">
      <c r="B20" s="15" t="s">
        <v>75</v>
      </c>
      <c r="J20" s="15" t="s">
        <v>76</v>
      </c>
      <c r="K20" s="15" t="s">
        <v>77</v>
      </c>
    </row>
    <row r="21" spans="2:11" x14ac:dyDescent="0.25">
      <c r="B21" s="10" t="s">
        <v>78</v>
      </c>
      <c r="C21" s="10" t="s">
        <v>79</v>
      </c>
      <c r="D21" s="10" t="s">
        <v>80</v>
      </c>
      <c r="J21" s="10" t="str">
        <f>CONCATENATE(Lists!B21,'Remaining Leave Calculation'!J6, Lists!C21, TEXT(ROUND('Remaining Leave Calculation'!J11,3),"0.00"), Lists!D21)</f>
        <v>You have indicated that you work  hours per week, which equates to 0.00 full-time equivalent (FTE).  Your basic leave, bank holiday and continuous service entitlements have been prorated based on this FTE and on the number of weeks, which is calculated from the record start and end dates you have entered.</v>
      </c>
      <c r="K21" s="10" t="str">
        <f>CONCATENATE(Lists!B21,'Remaining Leave Calculation'!J6, Lists!C21, TEXT(ROUND('Remaining Leave Calculation'!J11,3),"0.00"), Lists!D21)</f>
        <v>You have indicated that you work  hours per week, which equates to 0.00 full-time equivalent (FTE).  Your basic leave, bank holiday and continuous service entitlements have been prorated based on this FTE and on the number of weeks, which is calculated from the record start and end dates you have entered.</v>
      </c>
    </row>
    <row r="22" spans="2:11" x14ac:dyDescent="0.25">
      <c r="B22" s="10" t="s">
        <v>81</v>
      </c>
      <c r="C22" s="10" t="s">
        <v>82</v>
      </c>
      <c r="D22" s="10" t="s">
        <v>83</v>
      </c>
      <c r="E22" s="10" t="s">
        <v>84</v>
      </c>
      <c r="F22" s="10" t="s">
        <v>85</v>
      </c>
      <c r="G22" s="10" t="s">
        <v>86</v>
      </c>
      <c r="H22" s="10" t="str">
        <f>IF('Remaining Leave Calculation'!J7='Input Variables'!E5, TEXT(ROUND('Input Variables'!E7,3),"0.00"), TEXT(ROUND('Input Variables'!E6,3),"0.00"))</f>
        <v>24.00</v>
      </c>
      <c r="I22" s="10" t="str">
        <f>TEXT(ROUND(H22*('Input Variables'!E3/5),3),"0.00")</f>
        <v>177.60</v>
      </c>
      <c r="J22" s="10" t="e">
        <f>CONCATENATE(B22,'Remaining Leave Calculation'!J7, Lists!C22, H22, D22, TEXT(ROUND('Remaining Leave Calculation'!M13,3),"0.00"), Lists!F22)</f>
        <v>#VALUE!</v>
      </c>
      <c r="K22" s="10" t="e">
        <f>CONCATENATE(B22,'Remaining Leave Calculation'!J7, Lists!C22, I22, E22, TEXT(ROUND('Remaining Leave Calculation'!M13,3),"0.00"), Lists!G22)</f>
        <v>#VALUE!</v>
      </c>
    </row>
    <row r="23" spans="2:11" x14ac:dyDescent="0.25">
      <c r="B23" s="10" t="s">
        <v>87</v>
      </c>
      <c r="C23" s="10" t="s">
        <v>88</v>
      </c>
      <c r="D23" s="10" t="s">
        <v>89</v>
      </c>
      <c r="E23" s="10" t="s">
        <v>90</v>
      </c>
      <c r="F23" s="10" t="s">
        <v>91</v>
      </c>
      <c r="G23" s="10" t="str">
        <f>TEXT(ROUND('Input Variables'!F20,3),"0.00")</f>
        <v>0.00</v>
      </c>
      <c r="H23" s="10" t="str">
        <f>TEXT(ROUND(G23*('Input Variables'!E3/5),3),"0.00")</f>
        <v>0.00</v>
      </c>
      <c r="J23" s="10" t="str">
        <f>CONCATENATE(B23, G23, C23, TEXT(ROUND('Remaining Leave Calculation'!M14,3),"0.00"),Lists!E23)</f>
        <v xml:space="preserve">  You are entitled to 0.00 days for bank holidays during this period.  Which prorated gives you 0.00 days of bank holiday leave.  If you are due to work on a bank holiday this leave MUST be taken on those days.</v>
      </c>
      <c r="K23" s="10" t="str">
        <f>CONCATENATE(B23, H23, D23, TEXT(ROUND('Remaining Leave Calculation'!M14,3),"0.00"),Lists!F23)</f>
        <v xml:space="preserve">  You are entitled to 0.00 hours for bank holidays during this period.  Which prorated gives you 0.00 hours of bank holiday leave.  If you are due to work on a bank holiday this leave MUST be taken on those days.</v>
      </c>
    </row>
    <row r="24" spans="2:11" x14ac:dyDescent="0.25">
      <c r="B24" s="10" t="s">
        <v>92</v>
      </c>
      <c r="C24" s="10" t="s">
        <v>93</v>
      </c>
      <c r="D24" s="10" t="s">
        <v>94</v>
      </c>
      <c r="E24" s="10" t="s">
        <v>95</v>
      </c>
      <c r="F24" s="10" t="s">
        <v>96</v>
      </c>
      <c r="G24" s="10" t="str">
        <f>TEXT(ROUND('Input Variables'!E8,3),"0.00")</f>
        <v>5.00</v>
      </c>
      <c r="H24" s="10" t="str">
        <f>TEXT(ROUND(G24*('Input Variables'!E3/5),3),"0.00")</f>
        <v>37.00</v>
      </c>
      <c r="J24" s="10" t="e">
        <f>IF('Remaining Leave Calculation'!J8="No", "", CONCATENATE(B24, G24, C24, TEXT(ROUND('Remaining Leave Calculation'!F15,3),"0.00"), Lists!E24))</f>
        <v>#VALUE!</v>
      </c>
      <c r="K24" s="10" t="e">
        <f>IF('Remaining Leave Calculation'!J8="No", "", CONCATENATE(B24, H24, D24, TEXT(ROUND('Remaining Leave Calculation'!F15,3),"0.00"), Lists!F24))</f>
        <v>#VALUE!</v>
      </c>
    </row>
    <row r="25" spans="2:11" x14ac:dyDescent="0.25">
      <c r="B25" s="10" t="s">
        <v>97</v>
      </c>
      <c r="C25" s="10" t="s">
        <v>98</v>
      </c>
      <c r="D25" s="10" t="s">
        <v>99</v>
      </c>
      <c r="E25" s="10" t="s">
        <v>100</v>
      </c>
      <c r="F25" s="10" t="s">
        <v>101</v>
      </c>
      <c r="G25" s="10" t="s">
        <v>102</v>
      </c>
      <c r="H25" s="10" t="s">
        <v>103</v>
      </c>
      <c r="I25" s="10" t="s">
        <v>104</v>
      </c>
      <c r="J25" s="10" t="e">
        <f>CONCATENATE(B26, F26,'Remaining Leave Calculation'!J9, Lists!G25, TEXT('Remaining Leave Calculation'!D9,"dd mmm yyyy"), Lists!H25, TEXT('Remaining Leave Calculation'!D10,"dd mmm yyyy"), Lists!I25, TEXT(ROUND('Remaining Leave Calculation'!M15,3),"0.00"), Lists!H26)</f>
        <v>#VALUE!</v>
      </c>
      <c r="K25" s="10" t="e">
        <f>CONCATENATE(C26,F26, 'Remaining Leave Calculation'!J9, Lists!G25, TEXT('Remaining Leave Calculation'!D9,"dd mmm yyyy"), Lists!H25, TEXT('Remaining Leave Calculation'!D10,"dd mmm yyyy"), Lists!I25, TEXT(ROUND('Remaining Leave Calculation'!M15,3),"0.00"), Lists!I26)</f>
        <v>#VALUE!</v>
      </c>
    </row>
    <row r="26" spans="2:11" x14ac:dyDescent="0.25">
      <c r="B26" s="10" t="str">
        <f>IF(SUM('Remaining Leave Calculation'!F13:G14)=0, "", CONCATENATE(B25, TEXT(ROUND('Remaining Leave Calculation'!F13,3),"0.00"), Lists!C25, TEXT(ROUND('Remaining Leave Calculation'!F14,3),"0.00"), Lists!E25))</f>
        <v/>
      </c>
      <c r="C26" s="10" t="str">
        <f>IF(SUM('Remaining Leave Calculation'!F13:G14)=0, "", CONCATENATE(B25, TEXT(ROUND('Remaining Leave Calculation'!F13,3),"0.00"), Lists!D25, TEXT(ROUND('Remaining Leave Calculation'!F14,3),"0.00"), Lists!F25))</f>
        <v/>
      </c>
      <c r="F26" s="10" t="s">
        <v>105</v>
      </c>
      <c r="H26" s="10" t="s">
        <v>100</v>
      </c>
      <c r="I26" s="10" t="s">
        <v>101</v>
      </c>
      <c r="J26" s="10" t="str">
        <f>IF(OR('Remaining Leave Calculation'!D9="",'Remaining Leave Calculation'!D10="",'Remaining Leave Calculation'!J6="",'Remaining Leave Calculation'!J7="",'Remaining Leave Calculation'!J8="",'Remaining Leave Calculation'!J9=""), "You have not completed all necessary fields in the 'Record of Leave' sheet; record start date, record end date, hours per week, job grade, continuous service and number of weeks.", CONCATENATE(J21,J22,J23,J24,J25))</f>
        <v>You have not completed all necessary fields in the 'Record of Leave' sheet; record start date, record end date, hours per week, job grade, continuous service and number of weeks.</v>
      </c>
      <c r="K26" s="10" t="str">
        <f>IF(OR('Remaining Leave Calculation'!D9="",'Remaining Leave Calculation'!D10="",'Remaining Leave Calculation'!J6="",'Remaining Leave Calculation'!J7="",'Remaining Leave Calculation'!J8="",'Remaining Leave Calculation'!J9=""), "You have not completed all necessary fields in the 'Record of Leave' sheet; record start date, record end date, hours per week, job grade, continuous service and number of weeks.", CONCATENATE(K21,K22,K23,K24,K25))</f>
        <v>You have not completed all necessary fields in the 'Record of Leave' sheet; record start date, record end date, hours per week, job grade, continuous service and number of weeks.</v>
      </c>
    </row>
    <row r="28" spans="2:11" x14ac:dyDescent="0.25">
      <c r="J28" s="10" t="str">
        <f>'Remaining Leave Calculation'!I11</f>
        <v>Hours</v>
      </c>
      <c r="K28" s="10" t="str">
        <f>IF(J28="Hours", K26, J26)</f>
        <v>You have not completed all necessary fields in the 'Record of Leave' sheet; record start date, record end date, hours per week, job grade, continuous service and number of weeks.</v>
      </c>
    </row>
    <row r="35" spans="1:1" x14ac:dyDescent="0.25">
      <c r="A35" s="14">
        <f ca="1">TODAY()</f>
        <v>45371</v>
      </c>
    </row>
    <row r="36" spans="1:1" x14ac:dyDescent="0.25">
      <c r="A36" s="10">
        <f ca="1">YEAR(A35-730)</f>
        <v>2022</v>
      </c>
    </row>
    <row r="37" spans="1:1" x14ac:dyDescent="0.25">
      <c r="A37" s="10">
        <f ca="1">YEAR(A35-365)</f>
        <v>2023</v>
      </c>
    </row>
    <row r="38" spans="1:1" x14ac:dyDescent="0.25">
      <c r="A38" s="10">
        <f ca="1">YEAR(A35)</f>
        <v>2024</v>
      </c>
    </row>
    <row r="39" spans="1:1" x14ac:dyDescent="0.25">
      <c r="A39" s="10">
        <f ca="1">YEAR(A35+365)</f>
        <v>2025</v>
      </c>
    </row>
    <row r="40" spans="1:1" x14ac:dyDescent="0.25">
      <c r="A40" s="10">
        <f ca="1">YEAR(A35+730)</f>
        <v>2026</v>
      </c>
    </row>
    <row r="42" spans="1:1" x14ac:dyDescent="0.25">
      <c r="A42" s="10" t="str">
        <f ca="1">CONCATENATE(A36,"/",A37)</f>
        <v>2022/2023</v>
      </c>
    </row>
    <row r="43" spans="1:1" x14ac:dyDescent="0.25">
      <c r="A43" s="10" t="str">
        <f ca="1">CONCATENATE(A37,"/",A38)</f>
        <v>2023/2024</v>
      </c>
    </row>
    <row r="44" spans="1:1" x14ac:dyDescent="0.25">
      <c r="A44" s="10" t="str">
        <f ca="1">CONCATENATE(A38,"/",A39)</f>
        <v>2024/2025</v>
      </c>
    </row>
    <row r="45" spans="1:1" x14ac:dyDescent="0.25">
      <c r="A45" s="10" t="str">
        <f ca="1">CONCATENATE(A39,"/",A40)</f>
        <v>2025/2026</v>
      </c>
    </row>
  </sheetData>
  <phoneticPr fontId="3" type="noConversion"/>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B2:F21"/>
  <sheetViews>
    <sheetView workbookViewId="0"/>
  </sheetViews>
  <sheetFormatPr defaultColWidth="9.1796875" defaultRowHeight="12.5" x14ac:dyDescent="0.25"/>
  <cols>
    <col min="1" max="16384" width="9.1796875" style="9"/>
  </cols>
  <sheetData>
    <row r="2" spans="2:6" ht="13" x14ac:dyDescent="0.3">
      <c r="B2" s="139" t="s">
        <v>106</v>
      </c>
      <c r="C2" s="139"/>
      <c r="D2" s="139"/>
      <c r="E2" s="139"/>
    </row>
    <row r="3" spans="2:6" ht="13" x14ac:dyDescent="0.3">
      <c r="B3" s="138" t="s">
        <v>107</v>
      </c>
      <c r="C3" s="138"/>
      <c r="D3" s="138"/>
      <c r="E3" s="25">
        <v>37</v>
      </c>
    </row>
    <row r="4" spans="2:6" ht="13" x14ac:dyDescent="0.3">
      <c r="B4" s="138" t="s">
        <v>108</v>
      </c>
      <c r="C4" s="138"/>
      <c r="D4" s="138"/>
      <c r="E4" s="22" t="s">
        <v>4</v>
      </c>
    </row>
    <row r="5" spans="2:6" ht="13" x14ac:dyDescent="0.3">
      <c r="B5" s="138" t="s">
        <v>109</v>
      </c>
      <c r="C5" s="138"/>
      <c r="D5" s="138"/>
      <c r="E5" s="22" t="s">
        <v>46</v>
      </c>
    </row>
    <row r="6" spans="2:6" ht="13" x14ac:dyDescent="0.3">
      <c r="B6" s="138" t="s">
        <v>110</v>
      </c>
      <c r="C6" s="138"/>
      <c r="D6" s="138"/>
      <c r="E6" s="23">
        <v>24</v>
      </c>
    </row>
    <row r="7" spans="2:6" ht="13" x14ac:dyDescent="0.3">
      <c r="B7" s="138" t="s">
        <v>111</v>
      </c>
      <c r="C7" s="138"/>
      <c r="D7" s="138"/>
      <c r="E7" s="24">
        <v>27</v>
      </c>
    </row>
    <row r="8" spans="2:6" ht="13" x14ac:dyDescent="0.3">
      <c r="B8" s="138" t="s">
        <v>112</v>
      </c>
      <c r="C8" s="138"/>
      <c r="D8" s="138"/>
      <c r="E8" s="24">
        <v>5</v>
      </c>
    </row>
    <row r="9" spans="2:6" ht="13" x14ac:dyDescent="0.3">
      <c r="B9" s="138" t="s">
        <v>113</v>
      </c>
      <c r="C9" s="138"/>
      <c r="D9" s="138"/>
      <c r="E9" s="18">
        <v>44666</v>
      </c>
      <c r="F9" s="20" t="str">
        <f>IF(OR('Remaining Leave Calculation'!$D$9="",'Remaining Leave Calculation'!$D$10=""),"",IF(AND(E9&gt;='Remaining Leave Calculation'!$D$9,E9&lt;='Remaining Leave Calculation'!$D$10),1,0))</f>
        <v/>
      </c>
    </row>
    <row r="10" spans="2:6" ht="13" x14ac:dyDescent="0.3">
      <c r="B10" s="138" t="s">
        <v>114</v>
      </c>
      <c r="C10" s="138"/>
      <c r="D10" s="138"/>
      <c r="E10" s="17">
        <v>44669</v>
      </c>
      <c r="F10" s="20" t="str">
        <f>IF(OR('Remaining Leave Calculation'!$D$9="",'Remaining Leave Calculation'!$D$10=""),"",IF(AND(E10&gt;='Remaining Leave Calculation'!$D$9,E10&lt;='Remaining Leave Calculation'!$D$10),1,0))</f>
        <v/>
      </c>
    </row>
    <row r="11" spans="2:6" ht="13" x14ac:dyDescent="0.3">
      <c r="B11" s="138" t="s">
        <v>115</v>
      </c>
      <c r="C11" s="138"/>
      <c r="D11" s="138"/>
      <c r="E11" s="17">
        <v>44683</v>
      </c>
      <c r="F11" s="20" t="str">
        <f>IF(OR('Remaining Leave Calculation'!$D$9="",'Remaining Leave Calculation'!$D$10=""),"",IF(AND(E11&gt;='Remaining Leave Calculation'!$D$9,E11&lt;='Remaining Leave Calculation'!$D$10),1,0))</f>
        <v/>
      </c>
    </row>
    <row r="12" spans="2:6" ht="13" x14ac:dyDescent="0.3">
      <c r="B12" s="138" t="s">
        <v>116</v>
      </c>
      <c r="C12" s="138"/>
      <c r="D12" s="138"/>
      <c r="E12" s="17">
        <v>44714</v>
      </c>
      <c r="F12" s="20" t="str">
        <f>IF(OR('Remaining Leave Calculation'!$D$9="",'Remaining Leave Calculation'!$D$10=""),"",IF(AND(E12&gt;='Remaining Leave Calculation'!$D$9,E12&lt;='Remaining Leave Calculation'!$D$10),1,0))</f>
        <v/>
      </c>
    </row>
    <row r="13" spans="2:6" ht="13" x14ac:dyDescent="0.3">
      <c r="B13" s="138" t="s">
        <v>117</v>
      </c>
      <c r="C13" s="138"/>
      <c r="D13" s="138"/>
      <c r="E13" s="17">
        <v>44802</v>
      </c>
      <c r="F13" s="20" t="str">
        <f>IF(OR('Remaining Leave Calculation'!$D$9="",'Remaining Leave Calculation'!$D$10=""),"",IF(AND(E13&gt;='Remaining Leave Calculation'!$D$9,E13&lt;='Remaining Leave Calculation'!$D$10),1,0))</f>
        <v/>
      </c>
    </row>
    <row r="14" spans="2:6" ht="13" x14ac:dyDescent="0.3">
      <c r="B14" s="138" t="s">
        <v>118</v>
      </c>
      <c r="C14" s="138"/>
      <c r="D14" s="138"/>
      <c r="E14" s="17">
        <v>44922</v>
      </c>
      <c r="F14" s="20" t="str">
        <f>IF(OR('Remaining Leave Calculation'!$D$9="",'Remaining Leave Calculation'!$D$10=""),"",IF(AND(E14&gt;='Remaining Leave Calculation'!$D$9,E14&lt;='Remaining Leave Calculation'!$D$10),1,0))</f>
        <v/>
      </c>
    </row>
    <row r="15" spans="2:6" ht="13" x14ac:dyDescent="0.3">
      <c r="B15" s="138" t="s">
        <v>119</v>
      </c>
      <c r="C15" s="138"/>
      <c r="D15" s="138"/>
      <c r="E15" s="17">
        <v>44921</v>
      </c>
      <c r="F15" s="20" t="str">
        <f>IF(OR('Remaining Leave Calculation'!$D$9="",'Remaining Leave Calculation'!$D$10=""),"",IF(AND(E15&gt;='Remaining Leave Calculation'!$D$9,E15&lt;='Remaining Leave Calculation'!$D$10),1,0))</f>
        <v/>
      </c>
    </row>
    <row r="16" spans="2:6" ht="13" x14ac:dyDescent="0.3">
      <c r="B16" s="138" t="s">
        <v>120</v>
      </c>
      <c r="C16" s="138"/>
      <c r="D16" s="138"/>
      <c r="E16" s="17">
        <v>44928</v>
      </c>
      <c r="F16" s="20" t="str">
        <f>IF(OR('Remaining Leave Calculation'!$D$9="",'Remaining Leave Calculation'!$D$10=""),"",IF(AND(E16&gt;='Remaining Leave Calculation'!$D$9,E16&lt;='Remaining Leave Calculation'!$D$10),1,0))</f>
        <v/>
      </c>
    </row>
    <row r="17" spans="2:6" ht="13" x14ac:dyDescent="0.3">
      <c r="B17" s="138" t="s">
        <v>121</v>
      </c>
      <c r="C17" s="138"/>
      <c r="D17" s="138"/>
      <c r="E17" s="17">
        <v>44715</v>
      </c>
      <c r="F17" s="20" t="str">
        <f>IF(OR('Remaining Leave Calculation'!$D$9="",'Remaining Leave Calculation'!$D$10=""),"",IF(AND(E17&gt;='Remaining Leave Calculation'!$D$9,E17&lt;='Remaining Leave Calculation'!$D$10),1,0))</f>
        <v/>
      </c>
    </row>
    <row r="18" spans="2:6" ht="13" x14ac:dyDescent="0.3">
      <c r="B18" s="138" t="s">
        <v>122</v>
      </c>
      <c r="C18" s="138"/>
      <c r="D18" s="138"/>
      <c r="E18" s="17"/>
      <c r="F18" s="20" t="str">
        <f>IF(OR('Remaining Leave Calculation'!$D$9="",'Remaining Leave Calculation'!$D$10=""),"",IF(AND(E18&gt;='Remaining Leave Calculation'!$D$9,E18&lt;='Remaining Leave Calculation'!$D$10),1,0))</f>
        <v/>
      </c>
    </row>
    <row r="19" spans="2:6" ht="13" x14ac:dyDescent="0.3">
      <c r="B19" s="138" t="s">
        <v>123</v>
      </c>
      <c r="C19" s="138"/>
      <c r="D19" s="138"/>
      <c r="E19" s="17"/>
      <c r="F19" s="20" t="str">
        <f>IF(OR('Remaining Leave Calculation'!$D$9="",'Remaining Leave Calculation'!$D$10=""),"",IF(AND(E19&gt;='Remaining Leave Calculation'!$D$9,E19&lt;='Remaining Leave Calculation'!$D$10),1,0))</f>
        <v/>
      </c>
    </row>
    <row r="20" spans="2:6" ht="13" x14ac:dyDescent="0.3">
      <c r="B20" s="138" t="s">
        <v>124</v>
      </c>
      <c r="C20" s="138"/>
      <c r="D20" s="138"/>
      <c r="E20" s="17"/>
      <c r="F20" s="20">
        <f>SUM(F9:F19)</f>
        <v>0</v>
      </c>
    </row>
    <row r="21" spans="2:6" ht="13" x14ac:dyDescent="0.3">
      <c r="B21" s="138" t="s">
        <v>125</v>
      </c>
      <c r="C21" s="138"/>
      <c r="D21" s="138"/>
      <c r="E21" s="17"/>
    </row>
  </sheetData>
  <mergeCells count="20">
    <mergeCell ref="B8:D8"/>
    <mergeCell ref="B2:E2"/>
    <mergeCell ref="B3:D3"/>
    <mergeCell ref="B4:D4"/>
    <mergeCell ref="B5:D5"/>
    <mergeCell ref="B6:D6"/>
    <mergeCell ref="B7:D7"/>
    <mergeCell ref="B14:D14"/>
    <mergeCell ref="B20:D20"/>
    <mergeCell ref="B21:D21"/>
    <mergeCell ref="B9:D9"/>
    <mergeCell ref="B10:D10"/>
    <mergeCell ref="B11:D11"/>
    <mergeCell ref="B12:D12"/>
    <mergeCell ref="B13:D13"/>
    <mergeCell ref="B15:D15"/>
    <mergeCell ref="B16:D16"/>
    <mergeCell ref="B17:D17"/>
    <mergeCell ref="B18:D18"/>
    <mergeCell ref="B19:D1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313a579b-f9e8-4479-9057-aa21504bf616">
      <UserInfo>
        <DisplayName>Valida Reed</DisplayName>
        <AccountId>1645</AccountId>
        <AccountType/>
      </UserInfo>
    </SharedWithUsers>
    <lcf76f155ced4ddcb4097134ff3c332f xmlns="7334354d-e9e8-494b-8dd2-08cc54b693f2">
      <Terms xmlns="http://schemas.microsoft.com/office/infopath/2007/PartnerControls"/>
    </lcf76f155ced4ddcb4097134ff3c332f>
    <TaxCatchAll xmlns="313a579b-f9e8-4479-9057-aa21504bf616" xsi:nil="true"/>
    <Comments xmlns="7334354d-e9e8-494b-8dd2-08cc54b693f2" xsi:nil="true"/>
    <FolderRef xmlns="7334354d-e9e8-494b-8dd2-08cc54b693f2" xsi:nil="true"/>
    <Thumbnail xmlns="7334354d-e9e8-494b-8dd2-08cc54b693f2" xsi:nil="true"/>
    <_Flow_SignoffStatus xmlns="7334354d-e9e8-494b-8dd2-08cc54b693f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A29B290774F2F4781888E1D4A944017" ma:contentTypeVersion="23" ma:contentTypeDescription="Create a new document." ma:contentTypeScope="" ma:versionID="dd94a59a46fd6171ef384de23ee5c5ba">
  <xsd:schema xmlns:xsd="http://www.w3.org/2001/XMLSchema" xmlns:xs="http://www.w3.org/2001/XMLSchema" xmlns:p="http://schemas.microsoft.com/office/2006/metadata/properties" xmlns:ns2="7334354d-e9e8-494b-8dd2-08cc54b693f2" xmlns:ns3="313a579b-f9e8-4479-9057-aa21504bf616" targetNamespace="http://schemas.microsoft.com/office/2006/metadata/properties" ma:root="true" ma:fieldsID="621dceee340d323886031985ab0b710c" ns2:_="" ns3:_="">
    <xsd:import namespace="7334354d-e9e8-494b-8dd2-08cc54b693f2"/>
    <xsd:import namespace="313a579b-f9e8-4479-9057-aa21504bf61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_Flow_SignoffStatus" minOccurs="0"/>
                <xsd:element ref="ns2:lcf76f155ced4ddcb4097134ff3c332f" minOccurs="0"/>
                <xsd:element ref="ns3:TaxCatchAll" minOccurs="0"/>
                <xsd:element ref="ns2:Comments" minOccurs="0"/>
                <xsd:element ref="ns2:Thumbnail" minOccurs="0"/>
                <xsd:element ref="ns2:FolderRe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34354d-e9e8-494b-8dd2-08cc54b693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0cb4337f-889a-49cc-a650-7850101ac6d7" ma:termSetId="09814cd3-568e-fe90-9814-8d621ff8fb84" ma:anchorId="fba54fb3-c3e1-fe81-a776-ca4b69148c4d" ma:open="true" ma:isKeyword="false">
      <xsd:complexType>
        <xsd:sequence>
          <xsd:element ref="pc:Terms" minOccurs="0" maxOccurs="1"/>
        </xsd:sequence>
      </xsd:complexType>
    </xsd:element>
    <xsd:element name="Comments" ma:index="25" nillable="true" ma:displayName="Comments" ma:format="Dropdown" ma:internalName="Comments">
      <xsd:simpleType>
        <xsd:restriction base="dms:Note">
          <xsd:maxLength value="255"/>
        </xsd:restriction>
      </xsd:simpleType>
    </xsd:element>
    <xsd:element name="Thumbnail" ma:index="26" nillable="true" ma:displayName="Thumbnail" ma:internalName="Thumbnail">
      <xsd:simpleType>
        <xsd:restriction base="dms:Unknown"/>
      </xsd:simpleType>
    </xsd:element>
    <xsd:element name="FolderRef" ma:index="27" nillable="true" ma:displayName="Folder Ref" ma:format="Dropdown" ma:internalName="FolderRef" ma:percentage="FALSE">
      <xsd:simpleType>
        <xsd:restriction base="dms:Number"/>
      </xsd:simple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13a579b-f9e8-4479-9057-aa21504bf61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722f628e-c682-4ce7-8b3e-bf22101c1d65}" ma:internalName="TaxCatchAll" ma:showField="CatchAllData" ma:web="313a579b-f9e8-4479-9057-aa21504bf61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25FBB2B-F894-4454-B19A-2E91C7F2494F}">
  <ds:schemaRefs>
    <ds:schemaRef ds:uri="http://schemas.microsoft.com/sharepoint/v3/contenttype/forms"/>
  </ds:schemaRefs>
</ds:datastoreItem>
</file>

<file path=customXml/itemProps2.xml><?xml version="1.0" encoding="utf-8"?>
<ds:datastoreItem xmlns:ds="http://schemas.openxmlformats.org/officeDocument/2006/customXml" ds:itemID="{EA2313EB-BE87-462B-851A-36B9FCAEF2DB}">
  <ds:schemaRefs>
    <ds:schemaRef ds:uri="7334354d-e9e8-494b-8dd2-08cc54b693f2"/>
    <ds:schemaRef ds:uri="313a579b-f9e8-4479-9057-aa21504bf616"/>
    <ds:schemaRef ds:uri="http://purl.org/dc/dcmitype/"/>
    <ds:schemaRef ds:uri="http://purl.org/dc/terms/"/>
    <ds:schemaRef ds:uri="http://schemas.microsoft.com/office/infopath/2007/PartnerControls"/>
    <ds:schemaRef ds:uri="http://www.w3.org/XML/1998/namespace"/>
    <ds:schemaRef ds:uri="http://schemas.microsoft.com/office/2006/documentManagement/types"/>
    <ds:schemaRef ds:uri="http://schemas.openxmlformats.org/package/2006/metadata/core-properties"/>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BCE996D9-9E54-4355-86E2-289B8047C9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34354d-e9e8-494b-8dd2-08cc54b693f2"/>
    <ds:schemaRef ds:uri="313a579b-f9e8-4479-9057-aa21504bf6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10</vt:i4>
      </vt:variant>
    </vt:vector>
  </HeadingPairs>
  <TitlesOfParts>
    <vt:vector size="15" baseType="lpstr">
      <vt:lpstr>Remaining Leave Calculation</vt:lpstr>
      <vt:lpstr>Leave Calculator</vt:lpstr>
      <vt:lpstr>Leave Information</vt:lpstr>
      <vt:lpstr>Guidance</vt:lpstr>
      <vt:lpstr>Bank Holidays</vt:lpstr>
      <vt:lpstr>Date</vt:lpstr>
      <vt:lpstr>Days</vt:lpstr>
      <vt:lpstr>DaysOrHours</vt:lpstr>
      <vt:lpstr>Grade</vt:lpstr>
      <vt:lpstr>Guidance!Print_Area</vt:lpstr>
      <vt:lpstr>'Leave Calculator'!Print_Area</vt:lpstr>
      <vt:lpstr>Type</vt:lpstr>
      <vt:lpstr>User</vt:lpstr>
      <vt:lpstr>Weeks</vt:lpstr>
      <vt:lpstr>Year</vt:lpstr>
    </vt:vector>
  </TitlesOfParts>
  <Manager/>
  <Company>LCC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LCC Annual Leave Record 2014-15</dc:title>
  <dc:subject/>
  <dc:creator>Graham Johnson</dc:creator>
  <cp:keywords/>
  <dc:description/>
  <cp:lastModifiedBy>Fiona Tuck</cp:lastModifiedBy>
  <cp:revision/>
  <dcterms:created xsi:type="dcterms:W3CDTF">2011-02-22T09:06:56Z</dcterms:created>
  <dcterms:modified xsi:type="dcterms:W3CDTF">2024-03-21T06:05:05Z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0.3</vt:lpwstr>
  </property>
  <property fmtid="{D5CDD505-2E9C-101B-9397-08002B2CF9AE}" pid="3" name="ContentTypeId">
    <vt:lpwstr>0x0101001A29B290774F2F4781888E1D4A944017</vt:lpwstr>
  </property>
  <property fmtid="{D5CDD505-2E9C-101B-9397-08002B2CF9AE}" pid="4" name="MediaServiceImageTags">
    <vt:lpwstr/>
  </property>
</Properties>
</file>